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840" tabRatio="954" activeTab="3"/>
  </bookViews>
  <sheets>
    <sheet name="1.基础数据表" sheetId="1" r:id="rId1"/>
    <sheet name="2.整体支出绩效自评表" sheetId="2" r:id="rId2"/>
    <sheet name="3.业务工作专项资金自评表" sheetId="51" r:id="rId3"/>
    <sheet name="3.业务工作专项资金自评表 (1)" sheetId="53" r:id="rId4"/>
    <sheet name="3.业务工作专项资金自评表 (2)" sheetId="52" r:id="rId5"/>
  </sheets>
  <definedNames>
    <definedName name="_xlnm.Print_Area" localSheetId="0">'1.基础数据表'!$A$1:$G$44</definedName>
    <definedName name="_xlnm.Print_Titles" localSheetId="1">'2.整体支出绩效自评表'!$13:$13</definedName>
    <definedName name="_xlnm.Print_Titles" localSheetId="2">'3.业务工作专项资金自评表'!$13:$13</definedName>
    <definedName name="_xlnm.Print_Titles" localSheetId="3">'3.业务工作专项资金自评表 (1)'!$13:$13</definedName>
    <definedName name="_xlnm.Print_Titles" localSheetId="4">'3.业务工作专项资金自评表 (2)'!$13:$13</definedName>
  </definedNames>
  <calcPr calcId="124519"/>
</workbook>
</file>

<file path=xl/calcChain.xml><?xml version="1.0" encoding="utf-8"?>
<calcChain xmlns="http://schemas.openxmlformats.org/spreadsheetml/2006/main">
  <c r="E8" i="51"/>
  <c r="D23" i="1"/>
  <c r="D25"/>
  <c r="D16"/>
  <c r="D18"/>
  <c r="D26"/>
  <c r="D19"/>
  <c r="D20"/>
  <c r="D27"/>
  <c r="F7" i="51"/>
  <c r="E10" i="2" l="1"/>
  <c r="E9"/>
  <c r="H15" i="53"/>
  <c r="I25" i="2" l="1"/>
  <c r="H14" i="53" l="1"/>
  <c r="F29" i="1"/>
  <c r="G32" i="53"/>
  <c r="H18"/>
  <c r="H16"/>
  <c r="H7"/>
  <c r="I7" s="1"/>
  <c r="H32" l="1"/>
  <c r="H18" i="52" l="1"/>
  <c r="F7"/>
  <c r="H30" i="51"/>
  <c r="H18"/>
  <c r="H16"/>
  <c r="G32" i="52" l="1"/>
  <c r="E7"/>
  <c r="E7" i="51"/>
  <c r="D12" i="1"/>
  <c r="I24" i="2"/>
  <c r="I19"/>
  <c r="I16"/>
  <c r="H7" i="52" l="1"/>
  <c r="I7" s="1"/>
  <c r="H32" s="1"/>
  <c r="J8" i="2"/>
  <c r="F32" i="1"/>
  <c r="F18"/>
  <c r="F21"/>
  <c r="F15" s="1"/>
  <c r="F19"/>
  <c r="F26"/>
  <c r="F20"/>
  <c r="F27"/>
  <c r="F24"/>
  <c r="F23"/>
  <c r="F14"/>
  <c r="B14"/>
  <c r="F12"/>
  <c r="D15"/>
  <c r="D30" s="1"/>
  <c r="F30" l="1"/>
  <c r="B12"/>
  <c r="B32"/>
  <c r="B34"/>
  <c r="B33"/>
  <c r="B16"/>
  <c r="B17"/>
  <c r="B15" l="1"/>
  <c r="B30"/>
  <c r="H7" i="51" l="1"/>
  <c r="I7" s="1"/>
  <c r="H32" s="1"/>
  <c r="H32" i="2"/>
  <c r="I5"/>
  <c r="J5" s="1"/>
  <c r="I32" s="1"/>
  <c r="G32" i="51" l="1"/>
  <c r="F4" i="1"/>
</calcChain>
</file>

<file path=xl/sharedStrings.xml><?xml version="1.0" encoding="utf-8"?>
<sst xmlns="http://schemas.openxmlformats.org/spreadsheetml/2006/main" count="375" uniqueCount="207">
  <si>
    <t>2019年度部门整体支出绩效评价基础数据表</t>
  </si>
  <si>
    <t>财政供养人员情况</t>
  </si>
  <si>
    <t>编制数</t>
  </si>
  <si>
    <r>
      <rPr>
        <b/>
        <sz val="10.5"/>
        <color indexed="8"/>
        <rFont val="Times New Roman"/>
        <family val="1"/>
      </rPr>
      <t>2019</t>
    </r>
    <r>
      <rPr>
        <b/>
        <sz val="10.5"/>
        <color indexed="8"/>
        <rFont val="仿宋_GB2312"/>
        <family val="3"/>
        <charset val="134"/>
      </rPr>
      <t>年实际在职人数</t>
    </r>
  </si>
  <si>
    <t>控制率</t>
  </si>
  <si>
    <t>经费控制情况</t>
  </si>
  <si>
    <r>
      <rPr>
        <b/>
        <sz val="10.5"/>
        <color indexed="8"/>
        <rFont val="Times New Roman"/>
        <family val="1"/>
      </rPr>
      <t>2018</t>
    </r>
    <r>
      <rPr>
        <b/>
        <sz val="10.5"/>
        <color indexed="8"/>
        <rFont val="仿宋_GB2312"/>
        <family val="3"/>
        <charset val="134"/>
      </rPr>
      <t>年决算数</t>
    </r>
  </si>
  <si>
    <r>
      <rPr>
        <b/>
        <sz val="10.5"/>
        <color indexed="8"/>
        <rFont val="Times New Roman"/>
        <family val="1"/>
      </rPr>
      <t>2019</t>
    </r>
    <r>
      <rPr>
        <b/>
        <sz val="10.5"/>
        <color indexed="8"/>
        <rFont val="仿宋_GB2312"/>
        <family val="3"/>
        <charset val="134"/>
      </rPr>
      <t>年预算数</t>
    </r>
  </si>
  <si>
    <r>
      <rPr>
        <b/>
        <sz val="10.5"/>
        <color indexed="8"/>
        <rFont val="Times New Roman"/>
        <family val="1"/>
      </rPr>
      <t>2019</t>
    </r>
    <r>
      <rPr>
        <b/>
        <sz val="10.5"/>
        <color indexed="8"/>
        <rFont val="仿宋_GB2312"/>
        <family val="3"/>
        <charset val="134"/>
      </rPr>
      <t>年决算数</t>
    </r>
  </si>
  <si>
    <t>三公经费</t>
  </si>
  <si>
    <r>
      <rPr>
        <sz val="10.5"/>
        <color indexed="8"/>
        <rFont val="Times New Roman"/>
        <family val="1"/>
      </rPr>
      <t xml:space="preserve">   1</t>
    </r>
    <r>
      <rPr>
        <sz val="10.5"/>
        <color indexed="8"/>
        <rFont val="仿宋_GB2312"/>
        <family val="3"/>
        <charset val="134"/>
      </rPr>
      <t>、公务用车购置和维护经费</t>
    </r>
  </si>
  <si>
    <t xml:space="preserve">       其中：公车购置</t>
  </si>
  <si>
    <r>
      <rPr>
        <sz val="10.5"/>
        <color indexed="8"/>
        <rFont val="Times New Roman"/>
        <family val="1"/>
      </rPr>
      <t xml:space="preserve">                  </t>
    </r>
    <r>
      <rPr>
        <sz val="10.5"/>
        <color indexed="8"/>
        <rFont val="宋体"/>
        <family val="3"/>
        <charset val="134"/>
      </rPr>
      <t>公车运行维护</t>
    </r>
  </si>
  <si>
    <r>
      <rPr>
        <sz val="10.5"/>
        <color indexed="8"/>
        <rFont val="Times New Roman"/>
        <family val="1"/>
      </rPr>
      <t xml:space="preserve">   2</t>
    </r>
    <r>
      <rPr>
        <sz val="10.5"/>
        <color indexed="8"/>
        <rFont val="仿宋_GB2312"/>
        <family val="3"/>
        <charset val="134"/>
      </rPr>
      <t>、出国经费</t>
    </r>
  </si>
  <si>
    <r>
      <rPr>
        <sz val="10.5"/>
        <color indexed="8"/>
        <rFont val="Times New Roman"/>
        <family val="1"/>
      </rPr>
      <t xml:space="preserve">   3</t>
    </r>
    <r>
      <rPr>
        <sz val="10.5"/>
        <color indexed="8"/>
        <rFont val="仿宋_GB2312"/>
        <family val="3"/>
        <charset val="134"/>
      </rPr>
      <t>、公务接待</t>
    </r>
  </si>
  <si>
    <t>项目支出：</t>
  </si>
  <si>
    <t xml:space="preserve">    其中：办公经费</t>
  </si>
  <si>
    <r>
      <rPr>
        <sz val="10.5"/>
        <color indexed="8"/>
        <rFont val="Times New Roman"/>
        <family val="1"/>
      </rPr>
      <t xml:space="preserve">               </t>
    </r>
    <r>
      <rPr>
        <sz val="10.5"/>
        <color indexed="8"/>
        <rFont val="宋体"/>
        <family val="3"/>
        <charset val="134"/>
      </rPr>
      <t>水费、电费、差旅费</t>
    </r>
  </si>
  <si>
    <t>政府采购金额</t>
  </si>
  <si>
    <t>——</t>
  </si>
  <si>
    <t>部门基本支出预算调整</t>
  </si>
  <si>
    <t>楼堂馆所控制情况</t>
  </si>
  <si>
    <t>批复规模</t>
  </si>
  <si>
    <t>实际规模（㎡）</t>
  </si>
  <si>
    <t>规模控制率</t>
  </si>
  <si>
    <t>预算投资（万元）</t>
  </si>
  <si>
    <t>实际投资（万元）</t>
  </si>
  <si>
    <t>投资概算控制率</t>
  </si>
  <si>
    <r>
      <rPr>
        <sz val="10.5"/>
        <color indexed="8"/>
        <rFont val="Times New Roman"/>
        <family val="1"/>
      </rPr>
      <t>（2019</t>
    </r>
    <r>
      <rPr>
        <sz val="10.5"/>
        <color indexed="8"/>
        <rFont val="仿宋_GB2312"/>
        <family val="3"/>
        <charset val="134"/>
      </rPr>
      <t>年完工项目）</t>
    </r>
  </si>
  <si>
    <r>
      <rPr>
        <sz val="10.5"/>
        <color indexed="8"/>
        <rFont val="Times New Roman"/>
        <family val="1"/>
      </rPr>
      <t>（</t>
    </r>
    <r>
      <rPr>
        <sz val="10.5"/>
        <color indexed="8"/>
        <rFont val="Times New Roman"/>
        <family val="1"/>
      </rPr>
      <t>㎡</t>
    </r>
    <r>
      <rPr>
        <sz val="10.5"/>
        <color indexed="8"/>
        <rFont val="Times New Roman"/>
        <family val="1"/>
      </rPr>
      <t>）</t>
    </r>
  </si>
  <si>
    <t>厉行节约保障措施</t>
  </si>
  <si>
    <t xml:space="preserve"> </t>
  </si>
  <si>
    <t>2019年度部门整体支出绩效自评表</t>
  </si>
  <si>
    <t>省级预算部门名称</t>
  </si>
  <si>
    <t>年度预算申请
（万元）</t>
  </si>
  <si>
    <t>年初</t>
  </si>
  <si>
    <t>全年执行数</t>
  </si>
  <si>
    <t>分值</t>
  </si>
  <si>
    <t>执行率</t>
  </si>
  <si>
    <t>得分</t>
  </si>
  <si>
    <t>预算数</t>
  </si>
  <si>
    <t>年度资金总额</t>
  </si>
  <si>
    <t>纳入专户管理的非税收入拨款：</t>
  </si>
  <si>
    <t>年度总体目标</t>
  </si>
  <si>
    <t>预期目标</t>
  </si>
  <si>
    <t>实际完成情况　</t>
  </si>
  <si>
    <t>绩效指标</t>
  </si>
  <si>
    <t>一级指标</t>
  </si>
  <si>
    <t>二级指标</t>
  </si>
  <si>
    <t>三级指标</t>
  </si>
  <si>
    <t>年度
指标值</t>
  </si>
  <si>
    <t>实际完成值</t>
  </si>
  <si>
    <t>偏差原因分析
及改进措施</t>
  </si>
  <si>
    <t>数量指标</t>
  </si>
  <si>
    <t>质量指标</t>
  </si>
  <si>
    <t>时效指标</t>
  </si>
  <si>
    <t>成本指标</t>
  </si>
  <si>
    <t>经济效指标</t>
  </si>
  <si>
    <t>社会效益
指标</t>
  </si>
  <si>
    <t>生态效益指标</t>
  </si>
  <si>
    <t>可持续影响指标</t>
  </si>
  <si>
    <t>满意度指标（10分）</t>
  </si>
  <si>
    <t>服务对象满意度指标</t>
  </si>
  <si>
    <t>总分</t>
  </si>
  <si>
    <t>2019年度部门项目支出绩效自评表</t>
  </si>
  <si>
    <t>项目支出名称</t>
  </si>
  <si>
    <t>主管部门</t>
  </si>
  <si>
    <t>实施单位</t>
  </si>
  <si>
    <t>项目资金（万元）</t>
  </si>
  <si>
    <t>全年</t>
  </si>
  <si>
    <t>执行数</t>
  </si>
  <si>
    <t>年度资金总额　</t>
  </si>
  <si>
    <t>其中：当年财政拨款　</t>
  </si>
  <si>
    <t>上年结转资金　</t>
  </si>
  <si>
    <t>其他资金</t>
  </si>
  <si>
    <t>实际完成情况</t>
  </si>
  <si>
    <t>绩效
指标</t>
  </si>
  <si>
    <t>一级
指标</t>
  </si>
  <si>
    <t>二级
指标</t>
  </si>
  <si>
    <t>年度指标值</t>
  </si>
  <si>
    <t>偏差原因分析及改进措施</t>
  </si>
  <si>
    <t>产出指标(50分)</t>
    <phoneticPr fontId="20" type="noConversion"/>
  </si>
  <si>
    <t>效益指标（30分）</t>
    <phoneticPr fontId="20" type="noConversion"/>
  </si>
  <si>
    <t>年初预算数</t>
    <phoneticPr fontId="20" type="noConversion"/>
  </si>
  <si>
    <t xml:space="preserve">           政府性基金拨款：</t>
    <phoneticPr fontId="20" type="noConversion"/>
  </si>
  <si>
    <t xml:space="preserve">     其中：  一般公共预算：</t>
    <phoneticPr fontId="20" type="noConversion"/>
  </si>
  <si>
    <t xml:space="preserve">                其他资金：</t>
    <phoneticPr fontId="20" type="noConversion"/>
  </si>
  <si>
    <t xml:space="preserve">  按收入性质分：</t>
    <phoneticPr fontId="20" type="noConversion"/>
  </si>
  <si>
    <t xml:space="preserve">  按支出性质分：</t>
    <phoneticPr fontId="20" type="noConversion"/>
  </si>
  <si>
    <t xml:space="preserve"> 其中：基本支出:</t>
    <phoneticPr fontId="20" type="noConversion"/>
  </si>
  <si>
    <t xml:space="preserve">      项目支出:</t>
    <phoneticPr fontId="20" type="noConversion"/>
  </si>
  <si>
    <t xml:space="preserve">社会
效益
指标
</t>
    <phoneticPr fontId="20" type="noConversion"/>
  </si>
  <si>
    <t xml:space="preserve">生态
效益
指标
</t>
    <phoneticPr fontId="20" type="noConversion"/>
  </si>
  <si>
    <t>满意度
指标（10分）</t>
    <phoneticPr fontId="20" type="noConversion"/>
  </si>
  <si>
    <t>数量 指标</t>
    <phoneticPr fontId="20" type="noConversion"/>
  </si>
  <si>
    <t>质量
指标</t>
    <phoneticPr fontId="20" type="noConversion"/>
  </si>
  <si>
    <t>时效 指标</t>
    <phoneticPr fontId="20" type="noConversion"/>
  </si>
  <si>
    <t>成本 指标</t>
    <phoneticPr fontId="20" type="noConversion"/>
  </si>
  <si>
    <t>经济
效益
指标</t>
    <phoneticPr fontId="20" type="noConversion"/>
  </si>
  <si>
    <t>可持续影响
指标</t>
    <phoneticPr fontId="20" type="noConversion"/>
  </si>
  <si>
    <t>产出指标（50分)</t>
    <phoneticPr fontId="20" type="noConversion"/>
  </si>
  <si>
    <t>效益
指标
（30分）</t>
    <phoneticPr fontId="20" type="noConversion"/>
  </si>
  <si>
    <t>附件2</t>
    <phoneticPr fontId="20" type="noConversion"/>
  </si>
  <si>
    <t>附件3</t>
    <phoneticPr fontId="20" type="noConversion"/>
  </si>
  <si>
    <t>附件4</t>
    <phoneticPr fontId="20" type="noConversion"/>
  </si>
  <si>
    <t>说明：“项目支出”需要填报基本支出以外的所有项目支出情况，“公用经费”填报基本支出中的一般商品和服务支出。</t>
    <phoneticPr fontId="20" type="noConversion"/>
  </si>
  <si>
    <r>
      <t xml:space="preserve">    3</t>
    </r>
    <r>
      <rPr>
        <sz val="10.5"/>
        <color indexed="8"/>
        <rFont val="仿宋_GB2312"/>
        <family val="3"/>
        <charset val="134"/>
      </rPr>
      <t>、市级专项资金（每个专项资金一行）</t>
    </r>
    <phoneticPr fontId="20" type="noConversion"/>
  </si>
  <si>
    <t>公用经费(基本支出中的一般商品和服务支出)</t>
    <phoneticPr fontId="20" type="noConversion"/>
  </si>
  <si>
    <t>……</t>
    <phoneticPr fontId="20" type="noConversion"/>
  </si>
  <si>
    <t>执行率(%)</t>
    <phoneticPr fontId="20" type="noConversion"/>
  </si>
  <si>
    <t>全年预算数</t>
    <phoneticPr fontId="20" type="noConversion"/>
  </si>
  <si>
    <r>
      <t xml:space="preserve">    1</t>
    </r>
    <r>
      <rPr>
        <sz val="10.5"/>
        <color indexed="8"/>
        <rFont val="仿宋_GB2312"/>
        <family val="3"/>
        <charset val="134"/>
      </rPr>
      <t>、业务工作专项</t>
    </r>
    <r>
      <rPr>
        <sz val="10.5"/>
        <color indexed="8"/>
        <rFont val="Times New Roman"/>
        <family val="1"/>
      </rPr>
      <t/>
    </r>
    <phoneticPr fontId="20" type="noConversion"/>
  </si>
  <si>
    <t xml:space="preserve">  4、其他事业类发展资金</t>
    <phoneticPr fontId="20" type="noConversion"/>
  </si>
  <si>
    <r>
      <t xml:space="preserve">              </t>
    </r>
    <r>
      <rPr>
        <sz val="10.5"/>
        <color indexed="8"/>
        <rFont val="宋体"/>
        <family val="3"/>
        <charset val="134"/>
      </rPr>
      <t>会议费、培训费</t>
    </r>
    <phoneticPr fontId="20" type="noConversion"/>
  </si>
  <si>
    <r>
      <t>1</t>
    </r>
    <r>
      <rPr>
        <sz val="10.5"/>
        <color indexed="8"/>
        <rFont val="宋体"/>
        <family val="3"/>
        <charset val="134"/>
      </rPr>
      <t>、加强宣传，提高认识，树立正确的观念，提倡环保节约理念；</t>
    </r>
    <r>
      <rPr>
        <sz val="10.5"/>
        <color indexed="8"/>
        <rFont val="Times New Roman"/>
        <family val="1"/>
      </rPr>
      <t>2</t>
    </r>
    <r>
      <rPr>
        <sz val="10.5"/>
        <color indexed="8"/>
        <rFont val="宋体"/>
        <family val="3"/>
        <charset val="134"/>
      </rPr>
      <t>、突出工作重点，严格落实厉行节约的要求；</t>
    </r>
    <r>
      <rPr>
        <sz val="10.5"/>
        <color indexed="8"/>
        <rFont val="Times New Roman"/>
        <family val="1"/>
      </rPr>
      <t>3</t>
    </r>
    <r>
      <rPr>
        <sz val="10.5"/>
        <color indexed="8"/>
        <rFont val="宋体"/>
        <family val="3"/>
        <charset val="134"/>
      </rPr>
      <t>、推进科学精细化管理，资金专款专用，实行资金使用的全面监督，防止截留、挤占、挪用资金。科学合理的安排交通费和办公费、水电费等公用经费的支出。政府采购严格按政府采购规定执行，实行统一招标，采购节能环保设施设备；</t>
    </r>
    <r>
      <rPr>
        <sz val="10.5"/>
        <color indexed="8"/>
        <rFont val="Times New Roman"/>
        <family val="1"/>
      </rPr>
      <t>4</t>
    </r>
    <r>
      <rPr>
        <sz val="10.5"/>
        <color indexed="8"/>
        <rFont val="宋体"/>
        <family val="3"/>
        <charset val="134"/>
      </rPr>
      <t>、落实工作责任，开展分工合作。</t>
    </r>
    <phoneticPr fontId="20" type="noConversion"/>
  </si>
  <si>
    <t>郴州市第十五中学</t>
    <phoneticPr fontId="20" type="noConversion"/>
  </si>
  <si>
    <t>社会公众或服务对象满意度</t>
    <phoneticPr fontId="20" type="noConversion"/>
  </si>
  <si>
    <t>重点工作办结率</t>
    <phoneticPr fontId="20" type="noConversion"/>
  </si>
  <si>
    <t>教育专项</t>
    <phoneticPr fontId="20" type="noConversion"/>
  </si>
  <si>
    <t>郴州市教育局</t>
    <phoneticPr fontId="20" type="noConversion"/>
  </si>
  <si>
    <t>郴州市第十五中学</t>
    <phoneticPr fontId="20" type="noConversion"/>
  </si>
  <si>
    <t>完成及时率</t>
  </si>
  <si>
    <t>社会公众或服务对象满意度</t>
  </si>
  <si>
    <r>
      <t xml:space="preserve">    2</t>
    </r>
    <r>
      <rPr>
        <sz val="10.5"/>
        <color indexed="8"/>
        <rFont val="仿宋_GB2312"/>
        <family val="3"/>
        <charset val="134"/>
      </rPr>
      <t>、运行维护专项</t>
    </r>
    <phoneticPr fontId="20" type="noConversion"/>
  </si>
  <si>
    <t>运行维护专项</t>
    <phoneticPr fontId="20" type="noConversion"/>
  </si>
  <si>
    <t>高等院校升学率</t>
    <phoneticPr fontId="20" type="noConversion"/>
  </si>
  <si>
    <t>学考合格率</t>
    <phoneticPr fontId="20" type="noConversion"/>
  </si>
  <si>
    <t>教师培训</t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</si>
  <si>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教育专项（校园安保）</t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</si>
  <si>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教育专项（校园东侧围墙安全改造）</t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</si>
  <si>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教育专项（校本教研及教材开发）</t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</si>
  <si>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教育专项（教室照明护眼灯改造）</t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</si>
  <si>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教育专项（校园文化建设）</t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</si>
  <si>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教育专项（校园网站升级与视频资源点播系统）</t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</si>
  <si>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教育专项（教室办公桌椅）</t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</si>
  <si>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宋体"/>
        <family val="3"/>
        <charset val="134"/>
      </rPr>
      <t>篮球场建设（含周边护坡、围网）</t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</si>
  <si>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宋体"/>
        <family val="3"/>
        <charset val="134"/>
      </rPr>
      <t>校园食堂三楼改造）</t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</si>
  <si>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教师培训</t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</si>
  <si>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宋体"/>
        <family val="3"/>
        <charset val="134"/>
      </rPr>
      <t>空调运行补助与维护）</t>
    </r>
    <r>
      <rPr>
        <sz val="10.5"/>
        <color indexed="8"/>
        <rFont val="Times New Roman"/>
        <family val="1"/>
      </rPr>
      <t/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</si>
  <si>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教育专项（编制包干经费）</t>
    </r>
    <r>
      <rPr>
        <sz val="10.5"/>
        <color indexed="8"/>
        <rFont val="Times New Roman"/>
        <family val="1"/>
      </rPr>
      <t xml:space="preserve"> </t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</si>
  <si>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教育专项（学生课桌椅）</t>
    </r>
    <r>
      <rPr>
        <sz val="10.5"/>
        <color indexed="8"/>
        <rFont val="Times New Roman"/>
        <family val="1"/>
      </rPr>
      <t xml:space="preserve"> </t>
    </r>
    <phoneticPr fontId="20" type="noConversion"/>
  </si>
  <si>
    <r>
      <t xml:space="preserve">  </t>
    </r>
    <r>
      <rPr>
        <sz val="10.5"/>
        <color indexed="8"/>
        <rFont val="宋体"/>
        <family val="3"/>
        <charset val="134"/>
      </rPr>
      <t>教育专项（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宋体"/>
        <family val="3"/>
        <charset val="134"/>
      </rPr>
      <t>教室办公用电脑）</t>
    </r>
    <phoneticPr fontId="20" type="noConversion"/>
  </si>
  <si>
    <t>目标1：改善办学条件，完善办学设施；
目标2：转变教学观念，开展多样化教学，提高教学质量和教学效果；
目标3：招聘优秀教师，强化教师队伍，提高师资力量。</t>
    <phoneticPr fontId="20" type="noConversion"/>
  </si>
  <si>
    <t>1.进一步缓解了郴州市城区初中、高中学位压力；
2.扩容提质，成为了市内规划布局合理、功能齐全、设备一流、环境优美的完全中学；
3.学校教育教学质量得到长足进展，荣获“2018-2019年普通高中教育教学质量进步奖”，黄鸿明同志、张剑老师荣获先进个人，黄鸿明同志获郴州市最美教育工作者和中国好校长荣誉，“三年树形象”目标圆满完成，学校社会美誉度、信任度和赞美度不断得以提升。</t>
    <phoneticPr fontId="20" type="noConversion"/>
  </si>
  <si>
    <t>改善办学条件，完善办学设施</t>
    <phoneticPr fontId="20" type="noConversion"/>
  </si>
  <si>
    <t>扩容提质，成为了市内规划布局合理、功能齐全、设备一流、环境优美的完全中学</t>
    <phoneticPr fontId="20" type="noConversion"/>
  </si>
  <si>
    <t>转变教学观念，开展多样化教学，提高教学质量和教学效果</t>
    <phoneticPr fontId="20" type="noConversion"/>
  </si>
  <si>
    <t>学校教育教学质量得到长足进展，荣获“2018-2019年普通高中教育教学质量进步奖”。“三年树形象”目标圆满完成，学校社会美誉度、信任度和赞美度不断得以提升。</t>
    <phoneticPr fontId="20" type="noConversion"/>
  </si>
  <si>
    <t>解决市城区学位数</t>
    <phoneticPr fontId="20" type="noConversion"/>
  </si>
  <si>
    <t>3400人</t>
    <phoneticPr fontId="20" type="noConversion"/>
  </si>
  <si>
    <t>3535人</t>
    <phoneticPr fontId="20" type="noConversion"/>
  </si>
  <si>
    <t>维修改造项目开工率</t>
    <phoneticPr fontId="20" type="noConversion"/>
  </si>
  <si>
    <t>专项资金支出占比</t>
    <phoneticPr fontId="20" type="noConversion"/>
  </si>
  <si>
    <t>95%以上</t>
    <phoneticPr fontId="20" type="noConversion"/>
  </si>
  <si>
    <t>学生体质健康水平</t>
    <phoneticPr fontId="20" type="noConversion"/>
  </si>
  <si>
    <t>97%以上</t>
    <phoneticPr fontId="20" type="noConversion"/>
  </si>
  <si>
    <t>预决算偏离度</t>
  </si>
  <si>
    <t>预决算偏离度</t>
    <phoneticPr fontId="20" type="noConversion"/>
  </si>
  <si>
    <t>控制在10%以内</t>
    <phoneticPr fontId="20" type="noConversion"/>
  </si>
  <si>
    <t>资金支出占比</t>
    <phoneticPr fontId="20" type="noConversion"/>
  </si>
  <si>
    <t>项目改造合格率</t>
    <phoneticPr fontId="20" type="noConversion"/>
  </si>
  <si>
    <t>采购物资合格率</t>
    <phoneticPr fontId="20" type="noConversion"/>
  </si>
  <si>
    <t>学校基本办学条件</t>
    <phoneticPr fontId="20" type="noConversion"/>
  </si>
  <si>
    <t>无</t>
    <phoneticPr fontId="20" type="noConversion"/>
  </si>
  <si>
    <t>生均教育事业费</t>
    <phoneticPr fontId="20" type="noConversion"/>
  </si>
  <si>
    <t>逐步提高</t>
    <phoneticPr fontId="20" type="noConversion"/>
  </si>
  <si>
    <t>提高</t>
    <phoneticPr fontId="20" type="noConversion"/>
  </si>
  <si>
    <t>学校资产负债率</t>
    <phoneticPr fontId="20" type="noConversion"/>
  </si>
  <si>
    <t>下降</t>
    <phoneticPr fontId="20" type="noConversion"/>
  </si>
  <si>
    <t>教育教学条件</t>
    <phoneticPr fontId="20" type="noConversion"/>
  </si>
  <si>
    <t>教师平均每人培训费</t>
    <phoneticPr fontId="20" type="noConversion"/>
  </si>
  <si>
    <t>培训合格率</t>
    <phoneticPr fontId="20" type="noConversion"/>
  </si>
  <si>
    <t>培训完成率</t>
    <phoneticPr fontId="20" type="noConversion"/>
  </si>
  <si>
    <t>培训覆盖率</t>
    <phoneticPr fontId="20" type="noConversion"/>
  </si>
  <si>
    <t>教育教学质量</t>
    <phoneticPr fontId="20" type="noConversion"/>
  </si>
  <si>
    <t>学校办学条件</t>
    <phoneticPr fontId="20" type="noConversion"/>
  </si>
  <si>
    <t>争创“全国生态文明教育示范学校”，为学生营造舒心安静卫生绿色的校园环境。</t>
    <phoneticPr fontId="20" type="noConversion"/>
  </si>
  <si>
    <t>荣获“湖南省文明校园”光荣称号</t>
    <phoneticPr fontId="20" type="noConversion"/>
  </si>
  <si>
    <t>设备采购合格率</t>
    <phoneticPr fontId="20" type="noConversion"/>
  </si>
  <si>
    <t>项目数</t>
    <phoneticPr fontId="20" type="noConversion"/>
  </si>
  <si>
    <t>生均仪器设备值</t>
    <phoneticPr fontId="20" type="noConversion"/>
  </si>
  <si>
    <t>优化生态环境</t>
    <phoneticPr fontId="20" type="noConversion"/>
  </si>
  <si>
    <t>不断优化</t>
    <phoneticPr fontId="20" type="noConversion"/>
  </si>
  <si>
    <t>生均物管费</t>
    <phoneticPr fontId="20" type="noConversion"/>
  </si>
  <si>
    <t>控制在20%以内</t>
    <phoneticPr fontId="20" type="noConversion"/>
  </si>
  <si>
    <t>无偏离</t>
    <phoneticPr fontId="20" type="noConversion"/>
  </si>
  <si>
    <t>保安保洁人数</t>
    <phoneticPr fontId="20" type="noConversion"/>
  </si>
  <si>
    <t>资金使用率</t>
    <phoneticPr fontId="20" type="noConversion"/>
  </si>
  <si>
    <t>教育教学水平</t>
    <phoneticPr fontId="20" type="noConversion"/>
  </si>
  <si>
    <t>保安保洁工作细化度</t>
    <phoneticPr fontId="20" type="noConversion"/>
  </si>
  <si>
    <t>学生近视率</t>
    <phoneticPr fontId="20" type="noConversion"/>
  </si>
  <si>
    <t>降低</t>
    <phoneticPr fontId="20" type="noConversion"/>
  </si>
  <si>
    <t>校园安全覆盖率</t>
    <phoneticPr fontId="20" type="noConversion"/>
  </si>
  <si>
    <t>校园整洁度</t>
    <phoneticPr fontId="20" type="noConversion"/>
  </si>
  <si>
    <t>项目开工数</t>
    <phoneticPr fontId="20" type="noConversion"/>
  </si>
  <si>
    <t>95%以上</t>
    <phoneticPr fontId="20" type="noConversion"/>
  </si>
  <si>
    <t>校园文化建设项目于2020年4月已完工，未结算； 篮球场建设（含周边护坡、围网）未完工，未结算；校园东侧围墙安全改造项目未完工，未结算。</t>
    <phoneticPr fontId="20" type="noConversion"/>
  </si>
  <si>
    <t>无</t>
    <phoneticPr fontId="20" type="noConversion"/>
  </si>
  <si>
    <t>填表人：黄远红      填报日期： 2020年8月19日      联系电话：0735-2169961        单位负责人签字：</t>
    <phoneticPr fontId="20" type="noConversion"/>
  </si>
  <si>
    <t>填表人：黄远红    填报日期： 2020年8月19日    联系电话：0735-2169961    单位负责人签字：</t>
    <phoneticPr fontId="20" type="noConversion"/>
  </si>
  <si>
    <t>填表人：黄远红    填报日期：2020年8月19日    联系电话：0735-2169961   单位负责人签字：</t>
    <phoneticPr fontId="20" type="noConversion"/>
  </si>
  <si>
    <t>资金余19.40万元，2020年1月支付教师培训费10.26万元，2020年3月指标回收9.14万元。</t>
    <phoneticPr fontId="20" type="noConversion"/>
  </si>
  <si>
    <t>于2020年1月培训全部完成。</t>
    <phoneticPr fontId="20" type="noConversion"/>
  </si>
  <si>
    <t>进一步提高教育教学质量，得到社会的认可。</t>
    <phoneticPr fontId="20" type="noConversion"/>
  </si>
  <si>
    <t>校园文化建设项目于2020年4月已完工，未结算； 篮球场建设（含周边护坡、围网）未完工，未结算；校园东侧围墙安全改造项目未完工，未结算。</t>
    <phoneticPr fontId="20" type="noConversion"/>
  </si>
  <si>
    <t>学生基础薄弱，家长不重视，学校需进一步提高教育教学质量。</t>
    <phoneticPr fontId="20" type="noConversion"/>
  </si>
  <si>
    <t>2019年施行新的政府会计制度，补提折旧1271.50万元，导致2019年资产总额账面价值减少。</t>
    <phoneticPr fontId="20" type="noConversion"/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</si>
</sst>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%"/>
    <numFmt numFmtId="178" formatCode="0.0_ "/>
    <numFmt numFmtId="179" formatCode="0.00_);[Red]\(0.00\)"/>
    <numFmt numFmtId="180" formatCode="0.00_ "/>
    <numFmt numFmtId="181" formatCode="0_ "/>
  </numFmts>
  <fonts count="25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sz val="18"/>
      <color indexed="8"/>
      <name val="方正小标宋_GBK"/>
      <charset val="134"/>
    </font>
    <font>
      <sz val="10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9"/>
      <color indexed="8"/>
      <name val="仿宋"/>
      <family val="3"/>
      <charset val="134"/>
    </font>
    <font>
      <b/>
      <sz val="9"/>
      <color indexed="8"/>
      <name val="仿宋"/>
      <family val="3"/>
      <charset val="134"/>
    </font>
    <font>
      <sz val="9"/>
      <color indexed="8"/>
      <name val="方正小标宋_GBK"/>
      <charset val="134"/>
    </font>
    <font>
      <sz val="10"/>
      <name val="仿宋_GB2312"/>
      <family val="3"/>
      <charset val="134"/>
    </font>
    <font>
      <b/>
      <sz val="10.5"/>
      <color indexed="8"/>
      <name val="宋体"/>
      <family val="3"/>
      <charset val="134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0.5"/>
      <color indexed="8"/>
      <name val="宋体"/>
      <family val="3"/>
      <charset val="134"/>
    </font>
    <font>
      <sz val="11"/>
      <color indexed="8"/>
      <name val="仿宋_GB2312"/>
      <family val="3"/>
      <charset val="134"/>
    </font>
    <font>
      <b/>
      <sz val="10.5"/>
      <color indexed="8"/>
      <name val="仿宋_GB2312"/>
      <family val="3"/>
      <charset val="134"/>
    </font>
    <font>
      <sz val="10.5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sz val="20"/>
      <color indexed="8"/>
      <name val="方正小标宋_GBK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10" fontId="3" fillId="0" borderId="1" xfId="0" applyNumberFormat="1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justify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justify" vertical="center"/>
    </xf>
    <xf numFmtId="179" fontId="12" fillId="0" borderId="1" xfId="0" applyNumberFormat="1" applyFont="1" applyFill="1" applyBorder="1" applyAlignment="1" applyProtection="1">
      <alignment horizontal="lef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left" vertical="center"/>
    </xf>
    <xf numFmtId="179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81" fontId="1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80" fontId="23" fillId="0" borderId="1" xfId="0" applyNumberFormat="1" applyFont="1" applyBorder="1" applyAlignment="1">
      <alignment horizontal="center" vertical="center" wrapText="1"/>
    </xf>
    <xf numFmtId="180" fontId="23" fillId="3" borderId="1" xfId="0" applyNumberFormat="1" applyFont="1" applyFill="1" applyBorder="1" applyAlignment="1">
      <alignment horizontal="center" vertical="center" wrapText="1"/>
    </xf>
    <xf numFmtId="180" fontId="24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H45"/>
  <sheetViews>
    <sheetView topLeftCell="A25" workbookViewId="0">
      <selection activeCell="F49" sqref="F49"/>
    </sheetView>
  </sheetViews>
  <sheetFormatPr defaultColWidth="8.75" defaultRowHeight="13.5"/>
  <cols>
    <col min="1" max="1" width="29.625" customWidth="1"/>
    <col min="2" max="7" width="13.25" customWidth="1"/>
  </cols>
  <sheetData>
    <row r="1" spans="1:8" ht="20.25">
      <c r="A1" s="2" t="s">
        <v>102</v>
      </c>
    </row>
    <row r="2" spans="1:8" ht="28.5" customHeight="1">
      <c r="A2" s="97" t="s">
        <v>0</v>
      </c>
      <c r="B2" s="97"/>
      <c r="C2" s="97"/>
      <c r="D2" s="97"/>
      <c r="E2" s="97"/>
      <c r="F2" s="97"/>
      <c r="G2" s="97"/>
    </row>
    <row r="3" spans="1:8" ht="20.100000000000001" customHeight="1">
      <c r="A3" s="105" t="s">
        <v>1</v>
      </c>
      <c r="B3" s="98" t="s">
        <v>2</v>
      </c>
      <c r="C3" s="98"/>
      <c r="D3" s="98" t="s">
        <v>3</v>
      </c>
      <c r="E3" s="98"/>
      <c r="F3" s="98" t="s">
        <v>4</v>
      </c>
      <c r="G3" s="98"/>
    </row>
    <row r="4" spans="1:8" ht="20.100000000000001" customHeight="1">
      <c r="A4" s="98"/>
      <c r="B4" s="99">
        <v>218</v>
      </c>
      <c r="C4" s="99"/>
      <c r="D4" s="99">
        <v>205</v>
      </c>
      <c r="E4" s="99"/>
      <c r="F4" s="100">
        <f>D4/B4</f>
        <v>0.94036697247706424</v>
      </c>
      <c r="G4" s="100"/>
    </row>
    <row r="5" spans="1:8" ht="20.100000000000001" customHeight="1">
      <c r="A5" s="34" t="s">
        <v>5</v>
      </c>
      <c r="B5" s="98" t="s">
        <v>6</v>
      </c>
      <c r="C5" s="98"/>
      <c r="D5" s="98" t="s">
        <v>7</v>
      </c>
      <c r="E5" s="98"/>
      <c r="F5" s="98" t="s">
        <v>8</v>
      </c>
      <c r="G5" s="98"/>
    </row>
    <row r="6" spans="1:8" ht="20.100000000000001" customHeight="1">
      <c r="A6" s="36" t="s">
        <v>9</v>
      </c>
      <c r="B6" s="101">
        <v>0</v>
      </c>
      <c r="C6" s="101"/>
      <c r="D6" s="101">
        <v>0</v>
      </c>
      <c r="E6" s="101"/>
      <c r="F6" s="101">
        <v>0</v>
      </c>
      <c r="G6" s="101"/>
    </row>
    <row r="7" spans="1:8" ht="15.75" customHeight="1">
      <c r="A7" s="37" t="s">
        <v>10</v>
      </c>
      <c r="B7" s="101">
        <v>0</v>
      </c>
      <c r="C7" s="101"/>
      <c r="D7" s="101">
        <v>0</v>
      </c>
      <c r="E7" s="101"/>
      <c r="F7" s="101">
        <v>0</v>
      </c>
      <c r="G7" s="101"/>
    </row>
    <row r="8" spans="1:8" ht="15.75" customHeight="1">
      <c r="A8" s="37" t="s">
        <v>11</v>
      </c>
      <c r="B8" s="101">
        <v>0</v>
      </c>
      <c r="C8" s="101"/>
      <c r="D8" s="101">
        <v>0</v>
      </c>
      <c r="E8" s="101"/>
      <c r="F8" s="101">
        <v>0</v>
      </c>
      <c r="G8" s="101"/>
    </row>
    <row r="9" spans="1:8" ht="15.75" customHeight="1">
      <c r="A9" s="37" t="s">
        <v>12</v>
      </c>
      <c r="B9" s="101">
        <v>0</v>
      </c>
      <c r="C9" s="101"/>
      <c r="D9" s="101">
        <v>0</v>
      </c>
      <c r="E9" s="101"/>
      <c r="F9" s="101">
        <v>0</v>
      </c>
      <c r="G9" s="101"/>
    </row>
    <row r="10" spans="1:8" ht="15.75" customHeight="1">
      <c r="A10" s="37" t="s">
        <v>13</v>
      </c>
      <c r="B10" s="101">
        <v>0</v>
      </c>
      <c r="C10" s="101"/>
      <c r="D10" s="101">
        <v>0</v>
      </c>
      <c r="E10" s="101"/>
      <c r="F10" s="101">
        <v>0</v>
      </c>
      <c r="G10" s="101"/>
    </row>
    <row r="11" spans="1:8" ht="15.75" customHeight="1">
      <c r="A11" s="37" t="s">
        <v>14</v>
      </c>
      <c r="B11" s="101">
        <v>0</v>
      </c>
      <c r="C11" s="101"/>
      <c r="D11" s="101">
        <v>0</v>
      </c>
      <c r="E11" s="101"/>
      <c r="F11" s="101">
        <v>0</v>
      </c>
      <c r="G11" s="101"/>
    </row>
    <row r="12" spans="1:8" s="49" customFormat="1" ht="20.100000000000001" customHeight="1">
      <c r="A12" s="48" t="s">
        <v>15</v>
      </c>
      <c r="B12" s="96">
        <f>32706367.96/10000</f>
        <v>3270.6367960000002</v>
      </c>
      <c r="C12" s="96"/>
      <c r="D12" s="102">
        <f>23990905.85/10000</f>
        <v>2399.0905850000004</v>
      </c>
      <c r="E12" s="102"/>
      <c r="F12" s="102">
        <f>51024360.58/10000</f>
        <v>5102.4360580000002</v>
      </c>
      <c r="G12" s="102"/>
    </row>
    <row r="13" spans="1:8" ht="20.100000000000001" customHeight="1">
      <c r="A13" s="37" t="s">
        <v>111</v>
      </c>
      <c r="B13" s="96"/>
      <c r="C13" s="96"/>
      <c r="D13" s="96"/>
      <c r="E13" s="96"/>
      <c r="F13" s="96"/>
      <c r="G13" s="96"/>
    </row>
    <row r="14" spans="1:8" ht="20.100000000000001" customHeight="1">
      <c r="A14" s="37" t="s">
        <v>123</v>
      </c>
      <c r="B14" s="96">
        <f>44.44+2.28+2.672472</f>
        <v>49.392471999999998</v>
      </c>
      <c r="C14" s="96"/>
      <c r="D14" s="96">
        <v>40.4</v>
      </c>
      <c r="E14" s="96"/>
      <c r="F14" s="96">
        <f>(1355134-718828.51)/10000</f>
        <v>63.630549000000002</v>
      </c>
      <c r="G14" s="96"/>
    </row>
    <row r="15" spans="1:8" ht="30" customHeight="1">
      <c r="A15" s="37" t="s">
        <v>106</v>
      </c>
      <c r="B15" s="96">
        <f>B16+B17</f>
        <v>100.821428</v>
      </c>
      <c r="C15" s="96"/>
      <c r="D15" s="96">
        <f>D16+D17+D29+D18+D19+D20+D21+D22+D23+D24+D25+D26+D27+D28</f>
        <v>758.61</v>
      </c>
      <c r="E15" s="96"/>
      <c r="F15" s="96">
        <f>F16+F17+F29+F18+F19+F20+F21+F22+F23+F24+F25+F26+F27+F28</f>
        <v>651.01660300000003</v>
      </c>
      <c r="G15" s="96"/>
      <c r="H15" s="81"/>
    </row>
    <row r="16" spans="1:8" ht="17.25" customHeight="1">
      <c r="A16" s="37" t="s">
        <v>138</v>
      </c>
      <c r="B16" s="96">
        <f>153177.08/10000</f>
        <v>15.317707999999998</v>
      </c>
      <c r="C16" s="96"/>
      <c r="D16" s="96">
        <f>40-5.39</f>
        <v>34.61</v>
      </c>
      <c r="E16" s="96"/>
      <c r="F16" s="96">
        <v>34.61</v>
      </c>
      <c r="G16" s="96"/>
    </row>
    <row r="17" spans="1:7" ht="17.25" customHeight="1">
      <c r="A17" s="37" t="s">
        <v>139</v>
      </c>
      <c r="B17" s="96">
        <f>855037.2/10000</f>
        <v>85.503720000000001</v>
      </c>
      <c r="C17" s="96"/>
      <c r="D17" s="96">
        <v>48</v>
      </c>
      <c r="E17" s="96"/>
      <c r="F17" s="96">
        <v>48</v>
      </c>
      <c r="G17" s="96"/>
    </row>
    <row r="18" spans="1:7" ht="17.25" customHeight="1">
      <c r="A18" s="37" t="s">
        <v>140</v>
      </c>
      <c r="B18" s="96"/>
      <c r="C18" s="96"/>
      <c r="D18" s="96">
        <f>23-4</f>
        <v>19</v>
      </c>
      <c r="E18" s="96"/>
      <c r="F18" s="96">
        <f>190000/10000</f>
        <v>19</v>
      </c>
      <c r="G18" s="96"/>
    </row>
    <row r="19" spans="1:7" ht="17.25" customHeight="1">
      <c r="A19" s="37" t="s">
        <v>141</v>
      </c>
      <c r="B19" s="96"/>
      <c r="C19" s="96"/>
      <c r="D19" s="96">
        <f>20-3</f>
        <v>17</v>
      </c>
      <c r="E19" s="96"/>
      <c r="F19" s="96">
        <f>170000/10000</f>
        <v>17</v>
      </c>
      <c r="G19" s="96"/>
    </row>
    <row r="20" spans="1:7" ht="17.25" customHeight="1">
      <c r="A20" s="37" t="s">
        <v>134</v>
      </c>
      <c r="B20" s="96"/>
      <c r="C20" s="96"/>
      <c r="D20" s="96">
        <f>30-4</f>
        <v>26</v>
      </c>
      <c r="E20" s="96"/>
      <c r="F20" s="96">
        <f>14.175+11.825</f>
        <v>26</v>
      </c>
      <c r="G20" s="96"/>
    </row>
    <row r="21" spans="1:7" ht="30" customHeight="1">
      <c r="A21" s="37" t="s">
        <v>135</v>
      </c>
      <c r="B21" s="96"/>
      <c r="C21" s="96"/>
      <c r="D21" s="96">
        <v>120</v>
      </c>
      <c r="E21" s="96"/>
      <c r="F21" s="96">
        <f>107.5</f>
        <v>107.5</v>
      </c>
      <c r="G21" s="96"/>
    </row>
    <row r="22" spans="1:7" ht="30" customHeight="1">
      <c r="A22" s="37" t="s">
        <v>133</v>
      </c>
      <c r="B22" s="96"/>
      <c r="C22" s="96"/>
      <c r="D22" s="96">
        <v>20</v>
      </c>
      <c r="E22" s="96"/>
      <c r="F22" s="96">
        <v>20</v>
      </c>
      <c r="G22" s="96"/>
    </row>
    <row r="23" spans="1:7" ht="14.25" customHeight="1">
      <c r="A23" s="37" t="s">
        <v>132</v>
      </c>
      <c r="B23" s="96"/>
      <c r="C23" s="96"/>
      <c r="D23" s="96">
        <f>100-10</f>
        <v>90</v>
      </c>
      <c r="E23" s="96"/>
      <c r="F23" s="96">
        <f>367272/10000</f>
        <v>36.727200000000003</v>
      </c>
      <c r="G23" s="96"/>
    </row>
    <row r="24" spans="1:7" ht="14.25" customHeight="1">
      <c r="A24" s="37" t="s">
        <v>136</v>
      </c>
      <c r="B24" s="96"/>
      <c r="C24" s="96"/>
      <c r="D24" s="96">
        <v>30</v>
      </c>
      <c r="E24" s="96"/>
      <c r="F24" s="96">
        <f>(184100+72139.3)/10000+4.37607</f>
        <v>30</v>
      </c>
      <c r="G24" s="96"/>
    </row>
    <row r="25" spans="1:7" ht="14.25" customHeight="1">
      <c r="A25" s="37" t="s">
        <v>131</v>
      </c>
      <c r="B25" s="96"/>
      <c r="C25" s="96"/>
      <c r="D25" s="96">
        <f>86-4</f>
        <v>82</v>
      </c>
      <c r="E25" s="96"/>
      <c r="F25" s="96">
        <v>78.47</v>
      </c>
      <c r="G25" s="96"/>
    </row>
    <row r="26" spans="1:7" ht="14.25" customHeight="1">
      <c r="A26" s="37" t="s">
        <v>130</v>
      </c>
      <c r="B26" s="96"/>
      <c r="C26" s="96"/>
      <c r="D26" s="96">
        <f>30-3</f>
        <v>27</v>
      </c>
      <c r="E26" s="96"/>
      <c r="F26" s="96">
        <f>81062.49/10000</f>
        <v>8.106249</v>
      </c>
      <c r="G26" s="96"/>
    </row>
    <row r="27" spans="1:7" ht="14.25" customHeight="1">
      <c r="A27" s="37" t="s">
        <v>129</v>
      </c>
      <c r="B27" s="96"/>
      <c r="C27" s="96"/>
      <c r="D27" s="96">
        <f>150-5</f>
        <v>145</v>
      </c>
      <c r="E27" s="96"/>
      <c r="F27" s="96">
        <f>(434400+244608.72)/10000+77.099128</f>
        <v>145</v>
      </c>
      <c r="G27" s="96"/>
    </row>
    <row r="28" spans="1:7" ht="14.25" customHeight="1">
      <c r="A28" s="37" t="s">
        <v>128</v>
      </c>
      <c r="B28" s="96"/>
      <c r="C28" s="96"/>
      <c r="D28" s="96">
        <v>30</v>
      </c>
      <c r="E28" s="96"/>
      <c r="F28" s="96">
        <v>30</v>
      </c>
      <c r="G28" s="96"/>
    </row>
    <row r="29" spans="1:7" ht="14.25" customHeight="1">
      <c r="A29" s="37" t="s">
        <v>137</v>
      </c>
      <c r="B29" s="96"/>
      <c r="C29" s="96"/>
      <c r="D29" s="96">
        <v>70</v>
      </c>
      <c r="E29" s="96"/>
      <c r="F29" s="96">
        <f>50.603154</f>
        <v>50.603154000000004</v>
      </c>
      <c r="G29" s="96"/>
    </row>
    <row r="30" spans="1:7" ht="14.25" customHeight="1">
      <c r="A30" s="52" t="s">
        <v>112</v>
      </c>
      <c r="B30" s="96">
        <f>B12-B13-B14-B15</f>
        <v>3120.422896</v>
      </c>
      <c r="C30" s="96"/>
      <c r="D30" s="96">
        <f>D12-D13-D14-D15</f>
        <v>1600.0805850000002</v>
      </c>
      <c r="E30" s="96"/>
      <c r="F30" s="96">
        <f>F12-F14-F15</f>
        <v>4387.7889059999998</v>
      </c>
      <c r="G30" s="96"/>
    </row>
    <row r="31" spans="1:7" ht="14.25" customHeight="1">
      <c r="A31" s="38" t="s">
        <v>108</v>
      </c>
      <c r="B31" s="96"/>
      <c r="C31" s="96"/>
      <c r="D31" s="96"/>
      <c r="E31" s="96"/>
      <c r="F31" s="96"/>
      <c r="G31" s="96"/>
    </row>
    <row r="32" spans="1:7" ht="27.75" customHeight="1">
      <c r="A32" s="36" t="s">
        <v>107</v>
      </c>
      <c r="B32" s="102">
        <f>2182029.64/10000</f>
        <v>218.20296400000001</v>
      </c>
      <c r="C32" s="102"/>
      <c r="D32" s="101">
        <v>164.1</v>
      </c>
      <c r="E32" s="101"/>
      <c r="F32" s="101">
        <f>309.190377</f>
        <v>309.19037700000001</v>
      </c>
      <c r="G32" s="101"/>
    </row>
    <row r="33" spans="1:7" ht="15.75" customHeight="1">
      <c r="A33" s="37" t="s">
        <v>16</v>
      </c>
      <c r="B33" s="103">
        <f>26487/10000</f>
        <v>2.6486999999999998</v>
      </c>
      <c r="C33" s="103"/>
      <c r="D33" s="103">
        <v>13</v>
      </c>
      <c r="E33" s="103"/>
      <c r="F33" s="103">
        <v>7.4326999999999996</v>
      </c>
      <c r="G33" s="103"/>
    </row>
    <row r="34" spans="1:7" ht="15.75" customHeight="1">
      <c r="A34" s="37" t="s">
        <v>17</v>
      </c>
      <c r="B34" s="103">
        <f>169703.5/10000</f>
        <v>16.97035</v>
      </c>
      <c r="C34" s="103"/>
      <c r="D34" s="103">
        <v>33</v>
      </c>
      <c r="E34" s="103"/>
      <c r="F34" s="103">
        <v>13.687804</v>
      </c>
      <c r="G34" s="103"/>
    </row>
    <row r="35" spans="1:7" ht="15.75" customHeight="1">
      <c r="A35" s="37" t="s">
        <v>113</v>
      </c>
      <c r="B35" s="103">
        <v>1.282</v>
      </c>
      <c r="C35" s="103"/>
      <c r="D35" s="103">
        <v>0</v>
      </c>
      <c r="E35" s="103"/>
      <c r="F35" s="103">
        <v>0.46589999999999998</v>
      </c>
      <c r="G35" s="103"/>
    </row>
    <row r="36" spans="1:7" ht="20.100000000000001" customHeight="1">
      <c r="A36" s="36" t="s">
        <v>18</v>
      </c>
      <c r="B36" s="106" t="s">
        <v>19</v>
      </c>
      <c r="C36" s="106"/>
      <c r="D36" s="106"/>
      <c r="E36" s="106"/>
      <c r="F36" s="106"/>
      <c r="G36" s="106"/>
    </row>
    <row r="37" spans="1:7" ht="20.100000000000001" customHeight="1">
      <c r="A37" s="36" t="s">
        <v>20</v>
      </c>
      <c r="B37" s="106" t="s">
        <v>19</v>
      </c>
      <c r="C37" s="106"/>
      <c r="D37" s="96"/>
      <c r="E37" s="96"/>
      <c r="F37" s="96"/>
      <c r="G37" s="96"/>
    </row>
    <row r="38" spans="1:7" s="8" customFormat="1" ht="20.100000000000001" customHeight="1">
      <c r="A38" s="34" t="s">
        <v>21</v>
      </c>
      <c r="B38" s="34" t="s">
        <v>22</v>
      </c>
      <c r="C38" s="105" t="s">
        <v>23</v>
      </c>
      <c r="D38" s="105" t="s">
        <v>24</v>
      </c>
      <c r="E38" s="105" t="s">
        <v>25</v>
      </c>
      <c r="F38" s="105" t="s">
        <v>26</v>
      </c>
      <c r="G38" s="105" t="s">
        <v>27</v>
      </c>
    </row>
    <row r="39" spans="1:7" ht="20.100000000000001" customHeight="1">
      <c r="A39" s="35" t="s">
        <v>28</v>
      </c>
      <c r="B39" s="35" t="s">
        <v>29</v>
      </c>
      <c r="C39" s="99"/>
      <c r="D39" s="99"/>
      <c r="E39" s="99"/>
      <c r="F39" s="99"/>
      <c r="G39" s="99"/>
    </row>
    <row r="40" spans="1:7" ht="20.100000000000001" customHeight="1">
      <c r="A40" s="91" t="s">
        <v>197</v>
      </c>
      <c r="B40" s="35"/>
      <c r="C40" s="37"/>
      <c r="D40" s="37"/>
      <c r="E40" s="37"/>
      <c r="F40" s="37"/>
      <c r="G40" s="37"/>
    </row>
    <row r="41" spans="1:7" ht="74.25" customHeight="1">
      <c r="A41" s="34" t="s">
        <v>30</v>
      </c>
      <c r="B41" s="107" t="s">
        <v>114</v>
      </c>
      <c r="C41" s="107"/>
      <c r="D41" s="107"/>
      <c r="E41" s="107"/>
      <c r="F41" s="107"/>
      <c r="G41" s="107"/>
    </row>
    <row r="42" spans="1:7" ht="38.1" customHeight="1">
      <c r="A42" s="108" t="s">
        <v>105</v>
      </c>
      <c r="B42" s="108"/>
      <c r="C42" s="108"/>
      <c r="D42" s="108"/>
      <c r="E42" s="108"/>
      <c r="F42" s="108"/>
      <c r="G42" s="108"/>
    </row>
    <row r="43" spans="1:7" ht="20.100000000000001" customHeight="1">
      <c r="A43" s="39" t="s">
        <v>31</v>
      </c>
    </row>
    <row r="44" spans="1:7" ht="32.25" customHeight="1">
      <c r="A44" s="104" t="s">
        <v>198</v>
      </c>
      <c r="B44" s="104"/>
      <c r="C44" s="104"/>
      <c r="D44" s="104"/>
      <c r="E44" s="104"/>
      <c r="F44" s="104"/>
      <c r="G44" s="104"/>
    </row>
    <row r="45" spans="1:7" ht="20.100000000000001" customHeight="1"/>
  </sheetData>
  <mergeCells count="115">
    <mergeCell ref="A44:G44"/>
    <mergeCell ref="A3:A4"/>
    <mergeCell ref="C38:C39"/>
    <mergeCell ref="D38:D39"/>
    <mergeCell ref="E38:E39"/>
    <mergeCell ref="F38:F39"/>
    <mergeCell ref="G38:G39"/>
    <mergeCell ref="B36:C36"/>
    <mergeCell ref="D36:E36"/>
    <mergeCell ref="F36:G36"/>
    <mergeCell ref="B37:C37"/>
    <mergeCell ref="D37:E37"/>
    <mergeCell ref="F37:G37"/>
    <mergeCell ref="B34:C34"/>
    <mergeCell ref="B35:C35"/>
    <mergeCell ref="D35:E35"/>
    <mergeCell ref="B16:C16"/>
    <mergeCell ref="D16:E16"/>
    <mergeCell ref="B17:C17"/>
    <mergeCell ref="D17:E17"/>
    <mergeCell ref="F35:G35"/>
    <mergeCell ref="B41:G41"/>
    <mergeCell ref="A42:G42"/>
    <mergeCell ref="B33:C33"/>
    <mergeCell ref="D33:E33"/>
    <mergeCell ref="F33:G33"/>
    <mergeCell ref="D34:E34"/>
    <mergeCell ref="F34:G3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F16:G16"/>
    <mergeCell ref="F17:G17"/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20:C20"/>
    <mergeCell ref="D20:E20"/>
    <mergeCell ref="F20:G20"/>
    <mergeCell ref="B21:C21"/>
    <mergeCell ref="D21:E21"/>
    <mergeCell ref="F21:G21"/>
    <mergeCell ref="B29:C29"/>
    <mergeCell ref="D29:E29"/>
    <mergeCell ref="F29:G29"/>
    <mergeCell ref="B23:C23"/>
    <mergeCell ref="D23:E23"/>
    <mergeCell ref="F23:G23"/>
    <mergeCell ref="B19:C19"/>
    <mergeCell ref="D19:E19"/>
    <mergeCell ref="F19:G19"/>
    <mergeCell ref="B28:C28"/>
    <mergeCell ref="D28:E28"/>
    <mergeCell ref="F28:G28"/>
    <mergeCell ref="B18:C18"/>
    <mergeCell ref="D18:E18"/>
    <mergeCell ref="F18:G18"/>
    <mergeCell ref="B27:C27"/>
    <mergeCell ref="D27:E27"/>
    <mergeCell ref="F27:G27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B22:C22"/>
    <mergeCell ref="D22:E22"/>
    <mergeCell ref="F22:G22"/>
  </mergeCells>
  <phoneticPr fontId="20" type="noConversion"/>
  <pageMargins left="0.74803149606299213" right="0.74803149606299213" top="0.59055118110236227" bottom="0.59055118110236227" header="0.51181102362204722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K34"/>
  <sheetViews>
    <sheetView topLeftCell="A22" workbookViewId="0">
      <selection activeCell="F42" sqref="F42"/>
    </sheetView>
  </sheetViews>
  <sheetFormatPr defaultColWidth="8.75" defaultRowHeight="13.5"/>
  <cols>
    <col min="1" max="1" width="8.375" customWidth="1"/>
    <col min="5" max="5" width="6" customWidth="1"/>
    <col min="6" max="6" width="13.375" customWidth="1"/>
    <col min="7" max="7" width="11.625" customWidth="1"/>
    <col min="8" max="8" width="8.75" style="1"/>
    <col min="9" max="9" width="9.125" style="1" customWidth="1"/>
    <col min="10" max="10" width="20.5" customWidth="1"/>
  </cols>
  <sheetData>
    <row r="1" spans="1:11" ht="20.25">
      <c r="A1" s="93" t="s">
        <v>103</v>
      </c>
      <c r="B1" s="94"/>
      <c r="C1" s="94"/>
      <c r="D1" s="94"/>
      <c r="E1" s="94"/>
      <c r="F1" s="94"/>
      <c r="G1" s="94"/>
      <c r="H1" s="95"/>
      <c r="I1" s="95"/>
      <c r="J1" s="94"/>
    </row>
    <row r="2" spans="1:11" ht="22.5">
      <c r="A2" s="116" t="s">
        <v>32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1" ht="28.5" customHeight="1">
      <c r="A3" s="85" t="s">
        <v>33</v>
      </c>
      <c r="B3" s="112" t="s">
        <v>115</v>
      </c>
      <c r="C3" s="112"/>
      <c r="D3" s="112"/>
      <c r="E3" s="112"/>
      <c r="F3" s="112"/>
      <c r="G3" s="112"/>
      <c r="H3" s="112"/>
      <c r="I3" s="112"/>
      <c r="J3" s="112"/>
    </row>
    <row r="4" spans="1:11" ht="19.5" customHeight="1">
      <c r="A4" s="112" t="s">
        <v>34</v>
      </c>
      <c r="B4" s="112"/>
      <c r="C4" s="112"/>
      <c r="D4" s="83" t="s">
        <v>83</v>
      </c>
      <c r="E4" s="113" t="s">
        <v>110</v>
      </c>
      <c r="F4" s="123"/>
      <c r="G4" s="86" t="s">
        <v>36</v>
      </c>
      <c r="H4" s="86" t="s">
        <v>37</v>
      </c>
      <c r="I4" s="86" t="s">
        <v>38</v>
      </c>
      <c r="J4" s="86" t="s">
        <v>39</v>
      </c>
    </row>
    <row r="5" spans="1:11" s="7" customFormat="1" ht="14.25" customHeight="1">
      <c r="A5" s="120"/>
      <c r="B5" s="117" t="s">
        <v>41</v>
      </c>
      <c r="C5" s="117"/>
      <c r="D5" s="87">
        <v>3289.43</v>
      </c>
      <c r="E5" s="118">
        <v>4832.28</v>
      </c>
      <c r="F5" s="118"/>
      <c r="G5" s="87">
        <v>4832.28</v>
      </c>
      <c r="H5" s="84">
        <v>10</v>
      </c>
      <c r="I5" s="45">
        <f>G5/E5</f>
        <v>1</v>
      </c>
      <c r="J5" s="89">
        <f>H5*I5</f>
        <v>10</v>
      </c>
      <c r="K5" s="80"/>
    </row>
    <row r="6" spans="1:11" s="7" customFormat="1" ht="14.25" customHeight="1">
      <c r="A6" s="112"/>
      <c r="B6" s="109" t="s">
        <v>87</v>
      </c>
      <c r="C6" s="110"/>
      <c r="D6" s="110"/>
      <c r="E6" s="110"/>
      <c r="F6" s="111"/>
      <c r="G6" s="119" t="s">
        <v>88</v>
      </c>
      <c r="H6" s="117"/>
      <c r="I6" s="117"/>
      <c r="J6" s="119"/>
    </row>
    <row r="7" spans="1:11" s="7" customFormat="1" ht="14.25" customHeight="1">
      <c r="A7" s="112"/>
      <c r="B7" s="121" t="s">
        <v>85</v>
      </c>
      <c r="C7" s="122"/>
      <c r="D7" s="122"/>
      <c r="E7" s="115">
        <v>4257.79</v>
      </c>
      <c r="F7" s="115"/>
      <c r="G7" s="121" t="s">
        <v>89</v>
      </c>
      <c r="H7" s="122"/>
      <c r="I7" s="122"/>
      <c r="J7" s="55">
        <v>2398.41</v>
      </c>
    </row>
    <row r="8" spans="1:11" s="7" customFormat="1" ht="14.25" customHeight="1">
      <c r="A8" s="112"/>
      <c r="B8" s="121" t="s">
        <v>84</v>
      </c>
      <c r="C8" s="122"/>
      <c r="D8" s="122"/>
      <c r="E8" s="115"/>
      <c r="F8" s="115"/>
      <c r="G8" s="121" t="s">
        <v>90</v>
      </c>
      <c r="H8" s="122"/>
      <c r="I8" s="122"/>
      <c r="J8" s="56">
        <f>G5-J7</f>
        <v>2433.87</v>
      </c>
    </row>
    <row r="9" spans="1:11" ht="14.25" customHeight="1">
      <c r="A9" s="112"/>
      <c r="B9" s="113" t="s">
        <v>42</v>
      </c>
      <c r="C9" s="114"/>
      <c r="D9" s="114"/>
      <c r="E9" s="115">
        <f>1355134/10000</f>
        <v>135.51339999999999</v>
      </c>
      <c r="F9" s="115"/>
      <c r="G9" s="121"/>
      <c r="H9" s="122"/>
      <c r="I9" s="122"/>
      <c r="J9" s="90"/>
    </row>
    <row r="10" spans="1:11" ht="14.25" customHeight="1">
      <c r="A10" s="112"/>
      <c r="B10" s="113" t="s">
        <v>86</v>
      </c>
      <c r="C10" s="114"/>
      <c r="D10" s="114"/>
      <c r="E10" s="115">
        <f>4389798/10000</f>
        <v>438.97980000000001</v>
      </c>
      <c r="F10" s="115"/>
      <c r="G10" s="121"/>
      <c r="H10" s="122"/>
      <c r="I10" s="122"/>
      <c r="J10" s="90"/>
    </row>
    <row r="11" spans="1:11" ht="14.25" customHeight="1">
      <c r="A11" s="112" t="s">
        <v>43</v>
      </c>
      <c r="B11" s="112" t="s">
        <v>44</v>
      </c>
      <c r="C11" s="112"/>
      <c r="D11" s="112"/>
      <c r="E11" s="112"/>
      <c r="F11" s="112"/>
      <c r="G11" s="112" t="s">
        <v>45</v>
      </c>
      <c r="H11" s="112"/>
      <c r="I11" s="112"/>
      <c r="J11" s="112"/>
    </row>
    <row r="12" spans="1:11" ht="102.75" customHeight="1">
      <c r="A12" s="112"/>
      <c r="B12" s="124" t="s">
        <v>142</v>
      </c>
      <c r="C12" s="125"/>
      <c r="D12" s="125"/>
      <c r="E12" s="125"/>
      <c r="F12" s="126"/>
      <c r="G12" s="124" t="s">
        <v>143</v>
      </c>
      <c r="H12" s="125"/>
      <c r="I12" s="125"/>
      <c r="J12" s="126"/>
    </row>
    <row r="13" spans="1:11" ht="39" customHeight="1">
      <c r="A13" s="43" t="s">
        <v>46</v>
      </c>
      <c r="B13" s="3" t="s">
        <v>47</v>
      </c>
      <c r="C13" s="3" t="s">
        <v>48</v>
      </c>
      <c r="D13" s="112" t="s">
        <v>49</v>
      </c>
      <c r="E13" s="112"/>
      <c r="F13" s="3" t="s">
        <v>50</v>
      </c>
      <c r="G13" s="5" t="s">
        <v>51</v>
      </c>
      <c r="H13" s="3" t="s">
        <v>37</v>
      </c>
      <c r="I13" s="3" t="s">
        <v>39</v>
      </c>
      <c r="J13" s="3" t="s">
        <v>52</v>
      </c>
    </row>
    <row r="14" spans="1:11" ht="15.75" customHeight="1">
      <c r="A14" s="127" t="s">
        <v>46</v>
      </c>
      <c r="B14" s="127" t="s">
        <v>81</v>
      </c>
      <c r="C14" s="112" t="s">
        <v>53</v>
      </c>
      <c r="D14" s="124" t="s">
        <v>148</v>
      </c>
      <c r="E14" s="126"/>
      <c r="F14" s="76" t="s">
        <v>149</v>
      </c>
      <c r="G14" s="79" t="s">
        <v>150</v>
      </c>
      <c r="H14" s="3">
        <v>10</v>
      </c>
      <c r="I14" s="62">
        <v>10</v>
      </c>
      <c r="J14" s="4"/>
    </row>
    <row r="15" spans="1:11" ht="15.75" customHeight="1">
      <c r="A15" s="128"/>
      <c r="B15" s="128"/>
      <c r="C15" s="112"/>
      <c r="D15" s="124"/>
      <c r="E15" s="126"/>
      <c r="F15" s="29"/>
      <c r="G15" s="30"/>
      <c r="H15" s="3"/>
      <c r="I15" s="3"/>
      <c r="J15" s="4"/>
    </row>
    <row r="16" spans="1:11" ht="15.75" customHeight="1">
      <c r="A16" s="128"/>
      <c r="B16" s="128"/>
      <c r="C16" s="112" t="s">
        <v>54</v>
      </c>
      <c r="D16" s="112" t="s">
        <v>161</v>
      </c>
      <c r="E16" s="112"/>
      <c r="F16" s="57">
        <v>1</v>
      </c>
      <c r="G16" s="6">
        <v>1</v>
      </c>
      <c r="H16" s="3">
        <v>10</v>
      </c>
      <c r="I16" s="62">
        <f>G16*H16</f>
        <v>10</v>
      </c>
      <c r="J16" s="4"/>
    </row>
    <row r="17" spans="1:10" ht="15.75" customHeight="1">
      <c r="A17" s="128"/>
      <c r="B17" s="128"/>
      <c r="C17" s="112"/>
      <c r="D17" s="113"/>
      <c r="E17" s="123"/>
      <c r="F17" s="57"/>
      <c r="G17" s="6"/>
      <c r="H17" s="3"/>
      <c r="I17" s="62"/>
      <c r="J17" s="4"/>
    </row>
    <row r="18" spans="1:10" ht="77.25" customHeight="1">
      <c r="A18" s="128"/>
      <c r="B18" s="128"/>
      <c r="C18" s="112" t="s">
        <v>55</v>
      </c>
      <c r="D18" s="113" t="s">
        <v>159</v>
      </c>
      <c r="E18" s="123"/>
      <c r="F18" s="57" t="s">
        <v>153</v>
      </c>
      <c r="G18" s="27">
        <v>0.9</v>
      </c>
      <c r="H18" s="3">
        <v>5</v>
      </c>
      <c r="I18" s="62">
        <v>4.74</v>
      </c>
      <c r="J18" s="83" t="s">
        <v>196</v>
      </c>
    </row>
    <row r="19" spans="1:10" s="7" customFormat="1" ht="17.25" customHeight="1">
      <c r="A19" s="128"/>
      <c r="B19" s="128"/>
      <c r="C19" s="120"/>
      <c r="D19" s="117" t="s">
        <v>117</v>
      </c>
      <c r="E19" s="117"/>
      <c r="F19" s="57">
        <v>1</v>
      </c>
      <c r="G19" s="27">
        <v>1</v>
      </c>
      <c r="H19" s="10">
        <v>5</v>
      </c>
      <c r="I19" s="54">
        <f>G19*H19</f>
        <v>5</v>
      </c>
      <c r="J19" s="10"/>
    </row>
    <row r="20" spans="1:10" ht="75" customHeight="1">
      <c r="A20" s="128"/>
      <c r="B20" s="128"/>
      <c r="C20" s="112" t="s">
        <v>56</v>
      </c>
      <c r="D20" s="113" t="s">
        <v>157</v>
      </c>
      <c r="E20" s="123"/>
      <c r="F20" s="57" t="s">
        <v>158</v>
      </c>
      <c r="G20" s="6">
        <v>7.4499999999999997E-2</v>
      </c>
      <c r="H20" s="3">
        <v>5</v>
      </c>
      <c r="I20" s="62">
        <v>3.73</v>
      </c>
      <c r="J20" s="83" t="s">
        <v>204</v>
      </c>
    </row>
    <row r="21" spans="1:10" ht="48" customHeight="1">
      <c r="A21" s="128"/>
      <c r="B21" s="129"/>
      <c r="C21" s="112"/>
      <c r="D21" s="112" t="s">
        <v>167</v>
      </c>
      <c r="E21" s="112"/>
      <c r="F21" s="29" t="s">
        <v>168</v>
      </c>
      <c r="G21" s="6" t="s">
        <v>166</v>
      </c>
      <c r="H21" s="3">
        <v>5</v>
      </c>
      <c r="I21" s="62">
        <v>4.79</v>
      </c>
      <c r="J21" s="85" t="s">
        <v>206</v>
      </c>
    </row>
    <row r="22" spans="1:10" ht="18" customHeight="1">
      <c r="A22" s="128"/>
      <c r="B22" s="112" t="s">
        <v>82</v>
      </c>
      <c r="C22" s="112" t="s">
        <v>57</v>
      </c>
      <c r="D22" s="112" t="s">
        <v>164</v>
      </c>
      <c r="E22" s="112"/>
      <c r="F22" s="57" t="s">
        <v>166</v>
      </c>
      <c r="G22" s="6" t="s">
        <v>166</v>
      </c>
      <c r="H22" s="40">
        <v>10</v>
      </c>
      <c r="I22" s="62">
        <v>10</v>
      </c>
      <c r="J22" s="3"/>
    </row>
    <row r="23" spans="1:10" ht="18" customHeight="1">
      <c r="A23" s="128"/>
      <c r="B23" s="112"/>
      <c r="C23" s="112"/>
      <c r="D23" s="112"/>
      <c r="E23" s="112"/>
      <c r="F23" s="40"/>
      <c r="G23" s="40"/>
      <c r="H23" s="40"/>
      <c r="I23" s="40"/>
      <c r="J23" s="3"/>
    </row>
    <row r="24" spans="1:10" s="7" customFormat="1" ht="18" customHeight="1">
      <c r="A24" s="128"/>
      <c r="B24" s="112"/>
      <c r="C24" s="117" t="s">
        <v>58</v>
      </c>
      <c r="D24" s="112" t="s">
        <v>125</v>
      </c>
      <c r="E24" s="112"/>
      <c r="F24" s="57">
        <v>1</v>
      </c>
      <c r="G24" s="6">
        <v>1</v>
      </c>
      <c r="H24" s="41">
        <v>5</v>
      </c>
      <c r="I24" s="54">
        <f>G24*H24</f>
        <v>5</v>
      </c>
      <c r="J24" s="10"/>
    </row>
    <row r="25" spans="1:10" s="7" customFormat="1" ht="36.75" customHeight="1">
      <c r="A25" s="128"/>
      <c r="B25" s="120"/>
      <c r="C25" s="117"/>
      <c r="D25" s="113" t="s">
        <v>126</v>
      </c>
      <c r="E25" s="123"/>
      <c r="F25" s="57">
        <v>1</v>
      </c>
      <c r="G25" s="6">
        <v>0.93030000000000002</v>
      </c>
      <c r="H25" s="41">
        <v>5</v>
      </c>
      <c r="I25" s="66">
        <f>G25*H25</f>
        <v>4.6515000000000004</v>
      </c>
      <c r="J25" s="88" t="s">
        <v>205</v>
      </c>
    </row>
    <row r="26" spans="1:10" s="7" customFormat="1" ht="12.75" customHeight="1">
      <c r="A26" s="128"/>
      <c r="B26" s="112"/>
      <c r="C26" s="117" t="s">
        <v>59</v>
      </c>
      <c r="D26" s="117" t="s">
        <v>181</v>
      </c>
      <c r="E26" s="117"/>
      <c r="F26" s="57" t="s">
        <v>182</v>
      </c>
      <c r="G26" s="6" t="s">
        <v>182</v>
      </c>
      <c r="H26" s="41">
        <v>10</v>
      </c>
      <c r="I26" s="54">
        <v>10</v>
      </c>
      <c r="J26" s="10"/>
    </row>
    <row r="27" spans="1:10" s="7" customFormat="1" ht="12.75" customHeight="1">
      <c r="A27" s="128"/>
      <c r="B27" s="112"/>
      <c r="C27" s="117"/>
      <c r="D27" s="117"/>
      <c r="E27" s="117"/>
      <c r="F27" s="41"/>
      <c r="G27" s="41"/>
      <c r="H27" s="41"/>
      <c r="I27" s="41"/>
      <c r="J27" s="10"/>
    </row>
    <row r="28" spans="1:10" s="7" customFormat="1" ht="12.75" customHeight="1">
      <c r="A28" s="128"/>
      <c r="B28" s="112"/>
      <c r="C28" s="112" t="s">
        <v>60</v>
      </c>
      <c r="D28" s="112" t="s">
        <v>154</v>
      </c>
      <c r="E28" s="112"/>
      <c r="F28" s="65" t="s">
        <v>155</v>
      </c>
      <c r="G28" s="6">
        <v>0.98</v>
      </c>
      <c r="H28" s="41">
        <v>10</v>
      </c>
      <c r="I28" s="46">
        <v>10</v>
      </c>
      <c r="J28" s="10"/>
    </row>
    <row r="29" spans="1:10" ht="12.75" customHeight="1">
      <c r="A29" s="128"/>
      <c r="B29" s="112"/>
      <c r="C29" s="112"/>
      <c r="D29" s="112"/>
      <c r="E29" s="112"/>
      <c r="F29" s="65"/>
      <c r="G29" s="6"/>
      <c r="H29" s="40"/>
      <c r="I29" s="40"/>
      <c r="J29" s="3"/>
    </row>
    <row r="30" spans="1:10" ht="23.25" customHeight="1">
      <c r="A30" s="128"/>
      <c r="B30" s="112" t="s">
        <v>61</v>
      </c>
      <c r="C30" s="112" t="s">
        <v>62</v>
      </c>
      <c r="D30" s="130" t="s">
        <v>116</v>
      </c>
      <c r="E30" s="130"/>
      <c r="F30" s="78" t="s">
        <v>195</v>
      </c>
      <c r="G30" s="6">
        <v>0.9</v>
      </c>
      <c r="H30" s="63">
        <v>10</v>
      </c>
      <c r="I30" s="62">
        <v>9.4700000000000006</v>
      </c>
      <c r="J30" s="85" t="s">
        <v>203</v>
      </c>
    </row>
    <row r="31" spans="1:10" ht="18.75" customHeight="1">
      <c r="A31" s="129"/>
      <c r="B31" s="112"/>
      <c r="C31" s="112"/>
      <c r="D31" s="130"/>
      <c r="E31" s="130"/>
      <c r="F31" s="42"/>
      <c r="G31" s="42"/>
      <c r="H31" s="42"/>
      <c r="I31" s="42"/>
      <c r="J31" s="4"/>
    </row>
    <row r="32" spans="1:10" s="7" customFormat="1" ht="18.75" customHeight="1">
      <c r="A32" s="117" t="s">
        <v>63</v>
      </c>
      <c r="B32" s="117"/>
      <c r="C32" s="117"/>
      <c r="D32" s="117"/>
      <c r="E32" s="117"/>
      <c r="F32" s="117"/>
      <c r="G32" s="117"/>
      <c r="H32" s="46">
        <f>SUM(H14:H31)+H5</f>
        <v>100</v>
      </c>
      <c r="I32" s="46">
        <f>SUM(I14:I31)+J5</f>
        <v>97.381499999999988</v>
      </c>
      <c r="J32" s="9"/>
    </row>
    <row r="33" spans="1:10" ht="12.75" customHeight="1">
      <c r="A33" s="31" t="s">
        <v>31</v>
      </c>
      <c r="B33" s="32"/>
      <c r="C33" s="32"/>
      <c r="D33" s="32"/>
      <c r="E33" s="32"/>
      <c r="F33" s="32"/>
      <c r="G33" s="32"/>
      <c r="H33" s="33"/>
      <c r="I33" s="33"/>
      <c r="J33" s="32"/>
    </row>
    <row r="34" spans="1:10" ht="20.100000000000001" customHeight="1">
      <c r="A34" s="92" t="s">
        <v>199</v>
      </c>
      <c r="B34" s="92"/>
      <c r="C34" s="92"/>
      <c r="D34" s="92"/>
      <c r="E34" s="92"/>
      <c r="F34" s="92"/>
      <c r="G34" s="92"/>
      <c r="H34"/>
      <c r="I34"/>
    </row>
  </sheetData>
  <mergeCells count="59">
    <mergeCell ref="A11:A12"/>
    <mergeCell ref="B22:B29"/>
    <mergeCell ref="B30:B31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D23:E23"/>
    <mergeCell ref="A32:G32"/>
    <mergeCell ref="D27:E27"/>
    <mergeCell ref="D28:E28"/>
    <mergeCell ref="D29:E29"/>
    <mergeCell ref="D30:E30"/>
    <mergeCell ref="D31:E31"/>
    <mergeCell ref="D24:E24"/>
    <mergeCell ref="D25:E25"/>
    <mergeCell ref="D26:E26"/>
    <mergeCell ref="A14:A31"/>
    <mergeCell ref="G11:J11"/>
    <mergeCell ref="B12:F12"/>
    <mergeCell ref="G12:J12"/>
    <mergeCell ref="D13:E13"/>
    <mergeCell ref="D14:E14"/>
    <mergeCell ref="B14:B21"/>
    <mergeCell ref="D15:E15"/>
    <mergeCell ref="D16:E16"/>
    <mergeCell ref="D17:E17"/>
    <mergeCell ref="D18:E18"/>
    <mergeCell ref="D19:E19"/>
    <mergeCell ref="D20:E20"/>
    <mergeCell ref="D21:E21"/>
    <mergeCell ref="A2:J2"/>
    <mergeCell ref="B3:J3"/>
    <mergeCell ref="B5:C5"/>
    <mergeCell ref="E5:F5"/>
    <mergeCell ref="G6:J6"/>
    <mergeCell ref="A4:A10"/>
    <mergeCell ref="B4:C4"/>
    <mergeCell ref="B7:D7"/>
    <mergeCell ref="E7:F7"/>
    <mergeCell ref="B8:D8"/>
    <mergeCell ref="E8:F8"/>
    <mergeCell ref="G7:I7"/>
    <mergeCell ref="G8:I8"/>
    <mergeCell ref="G9:I9"/>
    <mergeCell ref="G10:I10"/>
    <mergeCell ref="E4:F4"/>
    <mergeCell ref="B6:F6"/>
    <mergeCell ref="D22:E22"/>
    <mergeCell ref="B9:D9"/>
    <mergeCell ref="E9:F9"/>
    <mergeCell ref="B10:D10"/>
    <mergeCell ref="E10:F10"/>
    <mergeCell ref="B11:F11"/>
  </mergeCells>
  <phoneticPr fontId="20" type="noConversion"/>
  <pageMargins left="0.39370078740157483" right="0.39370078740157483" top="0.39370078740157483" bottom="0.39370078740157483" header="0.51181102362204722" footer="0.39370078740157483"/>
  <pageSetup paperSize="9" scale="90" orientation="portrait" r:id="rId1"/>
  <headerFooter>
    <oddFooter>&amp;C&amp;10&amp;P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I33"/>
  <sheetViews>
    <sheetView topLeftCell="A19" workbookViewId="0">
      <selection activeCell="I23" sqref="I23"/>
    </sheetView>
  </sheetViews>
  <sheetFormatPr defaultColWidth="8.75" defaultRowHeight="13.5"/>
  <cols>
    <col min="1" max="1" width="5.75" style="7" customWidth="1"/>
    <col min="2" max="2" width="6.375" style="7" customWidth="1"/>
    <col min="3" max="3" width="5.75" style="7" customWidth="1"/>
    <col min="4" max="4" width="16.375" style="18" customWidth="1"/>
    <col min="5" max="6" width="15.5" style="7" customWidth="1"/>
    <col min="7" max="7" width="6.125" style="19" customWidth="1"/>
    <col min="8" max="8" width="7.625" style="19" customWidth="1"/>
    <col min="9" max="9" width="27.625" style="19" customWidth="1"/>
    <col min="10" max="16384" width="8.75" style="7"/>
  </cols>
  <sheetData>
    <row r="1" spans="1:9" ht="21" customHeight="1">
      <c r="A1" s="20" t="s">
        <v>104</v>
      </c>
    </row>
    <row r="2" spans="1:9" ht="29.1" customHeight="1">
      <c r="A2" s="132" t="s">
        <v>64</v>
      </c>
      <c r="B2" s="132"/>
      <c r="C2" s="132"/>
      <c r="D2" s="133"/>
      <c r="E2" s="132"/>
      <c r="F2" s="132"/>
      <c r="G2" s="132"/>
      <c r="H2" s="132"/>
      <c r="I2" s="132"/>
    </row>
    <row r="3" spans="1:9" s="14" customFormat="1" ht="27" customHeight="1">
      <c r="A3" s="134" t="s">
        <v>65</v>
      </c>
      <c r="B3" s="134"/>
      <c r="C3" s="134" t="s">
        <v>118</v>
      </c>
      <c r="D3" s="134"/>
      <c r="E3" s="134"/>
      <c r="F3" s="134"/>
      <c r="G3" s="134"/>
      <c r="H3" s="134"/>
      <c r="I3" s="134"/>
    </row>
    <row r="4" spans="1:9" s="15" customFormat="1" ht="27" customHeight="1">
      <c r="A4" s="117" t="s">
        <v>66</v>
      </c>
      <c r="B4" s="117"/>
      <c r="C4" s="117" t="s">
        <v>119</v>
      </c>
      <c r="D4" s="117"/>
      <c r="E4" s="117"/>
      <c r="F4" s="10" t="s">
        <v>67</v>
      </c>
      <c r="G4" s="117" t="s">
        <v>120</v>
      </c>
      <c r="H4" s="117"/>
      <c r="I4" s="119"/>
    </row>
    <row r="5" spans="1:9" s="15" customFormat="1" ht="21.75" customHeight="1">
      <c r="A5" s="117" t="s">
        <v>68</v>
      </c>
      <c r="B5" s="119"/>
      <c r="C5" s="119"/>
      <c r="D5" s="10" t="s">
        <v>35</v>
      </c>
      <c r="E5" s="10" t="s">
        <v>69</v>
      </c>
      <c r="F5" s="10" t="s">
        <v>69</v>
      </c>
      <c r="G5" s="117" t="s">
        <v>37</v>
      </c>
      <c r="H5" s="117" t="s">
        <v>109</v>
      </c>
      <c r="I5" s="117" t="s">
        <v>39</v>
      </c>
    </row>
    <row r="6" spans="1:9" s="15" customFormat="1" ht="21.75" customHeight="1">
      <c r="A6" s="117"/>
      <c r="B6" s="119"/>
      <c r="C6" s="119"/>
      <c r="D6" s="10" t="s">
        <v>40</v>
      </c>
      <c r="E6" s="10" t="s">
        <v>40</v>
      </c>
      <c r="F6" s="10" t="s">
        <v>70</v>
      </c>
      <c r="G6" s="117"/>
      <c r="H6" s="117"/>
      <c r="I6" s="117"/>
    </row>
    <row r="7" spans="1:9" s="15" customFormat="1" ht="28.5" customHeight="1">
      <c r="A7" s="120"/>
      <c r="B7" s="119" t="s">
        <v>71</v>
      </c>
      <c r="C7" s="119"/>
      <c r="D7" s="22">
        <v>727</v>
      </c>
      <c r="E7" s="22">
        <f>E8+E9</f>
        <v>727.78857200000004</v>
      </c>
      <c r="F7" s="64">
        <f>F8+F9</f>
        <v>727.78857200000004</v>
      </c>
      <c r="G7" s="10">
        <v>10</v>
      </c>
      <c r="H7" s="75">
        <f>F7/E7</f>
        <v>1</v>
      </c>
      <c r="I7" s="47">
        <f>G7*H7</f>
        <v>10</v>
      </c>
    </row>
    <row r="8" spans="1:9" s="15" customFormat="1" ht="28.5" customHeight="1">
      <c r="A8" s="117"/>
      <c r="B8" s="119" t="s">
        <v>72</v>
      </c>
      <c r="C8" s="119"/>
      <c r="D8" s="22">
        <v>727</v>
      </c>
      <c r="E8" s="22">
        <f>727-38.39</f>
        <v>688.61</v>
      </c>
      <c r="F8" s="23">
        <v>688.61</v>
      </c>
      <c r="G8" s="10"/>
      <c r="H8" s="10"/>
      <c r="I8" s="9"/>
    </row>
    <row r="9" spans="1:9" s="15" customFormat="1" ht="27.75" customHeight="1">
      <c r="A9" s="117"/>
      <c r="B9" s="131" t="s">
        <v>73</v>
      </c>
      <c r="C9" s="131"/>
      <c r="D9" s="22"/>
      <c r="E9" s="22">
        <v>39.178572000000003</v>
      </c>
      <c r="F9" s="64">
        <v>39.178572000000003</v>
      </c>
      <c r="G9" s="10"/>
      <c r="H9" s="10"/>
      <c r="I9" s="9"/>
    </row>
    <row r="10" spans="1:9" s="15" customFormat="1" ht="21" customHeight="1">
      <c r="A10" s="117"/>
      <c r="B10" s="131" t="s">
        <v>74</v>
      </c>
      <c r="C10" s="131"/>
      <c r="D10" s="9"/>
      <c r="E10" s="9"/>
      <c r="F10" s="9"/>
      <c r="G10" s="10"/>
      <c r="H10" s="10"/>
      <c r="I10" s="9"/>
    </row>
    <row r="11" spans="1:9" s="15" customFormat="1" ht="22.5" customHeight="1">
      <c r="A11" s="117" t="s">
        <v>43</v>
      </c>
      <c r="B11" s="117" t="s">
        <v>44</v>
      </c>
      <c r="C11" s="117"/>
      <c r="D11" s="117"/>
      <c r="E11" s="117"/>
      <c r="F11" s="117" t="s">
        <v>75</v>
      </c>
      <c r="G11" s="117"/>
      <c r="H11" s="117"/>
      <c r="I11" s="117"/>
    </row>
    <row r="12" spans="1:9" s="15" customFormat="1" ht="34.5" customHeight="1">
      <c r="A12" s="117"/>
      <c r="B12" s="109" t="s">
        <v>144</v>
      </c>
      <c r="C12" s="110"/>
      <c r="D12" s="110"/>
      <c r="E12" s="111"/>
      <c r="F12" s="109" t="s">
        <v>145</v>
      </c>
      <c r="G12" s="110"/>
      <c r="H12" s="110"/>
      <c r="I12" s="111"/>
    </row>
    <row r="13" spans="1:9" s="16" customFormat="1" ht="24">
      <c r="A13" s="44" t="s">
        <v>76</v>
      </c>
      <c r="B13" s="10" t="s">
        <v>77</v>
      </c>
      <c r="C13" s="10" t="s">
        <v>78</v>
      </c>
      <c r="D13" s="10" t="s">
        <v>49</v>
      </c>
      <c r="E13" s="10" t="s">
        <v>79</v>
      </c>
      <c r="F13" s="10" t="s">
        <v>51</v>
      </c>
      <c r="G13" s="10" t="s">
        <v>37</v>
      </c>
      <c r="H13" s="10" t="s">
        <v>39</v>
      </c>
      <c r="I13" s="10" t="s">
        <v>80</v>
      </c>
    </row>
    <row r="14" spans="1:9" s="16" customFormat="1" ht="63.75" customHeight="1">
      <c r="A14" s="137" t="s">
        <v>76</v>
      </c>
      <c r="B14" s="137" t="s">
        <v>100</v>
      </c>
      <c r="C14" s="117" t="s">
        <v>94</v>
      </c>
      <c r="D14" s="24" t="s">
        <v>179</v>
      </c>
      <c r="E14" s="82">
        <v>13</v>
      </c>
      <c r="F14" s="82">
        <v>11</v>
      </c>
      <c r="G14" s="10">
        <v>5</v>
      </c>
      <c r="H14" s="66">
        <v>4.62</v>
      </c>
      <c r="I14" s="88" t="s">
        <v>196</v>
      </c>
    </row>
    <row r="15" spans="1:9" s="16" customFormat="1" ht="30" customHeight="1">
      <c r="A15" s="139"/>
      <c r="B15" s="139"/>
      <c r="C15" s="117"/>
      <c r="D15" s="25" t="s">
        <v>194</v>
      </c>
      <c r="E15" s="9">
        <v>13</v>
      </c>
      <c r="F15" s="9">
        <v>13</v>
      </c>
      <c r="G15" s="10">
        <v>5</v>
      </c>
      <c r="H15" s="66">
        <v>5</v>
      </c>
      <c r="I15" s="9"/>
    </row>
    <row r="16" spans="1:9" s="16" customFormat="1" ht="21.75" customHeight="1">
      <c r="A16" s="139"/>
      <c r="B16" s="139"/>
      <c r="C16" s="137" t="s">
        <v>95</v>
      </c>
      <c r="D16" s="24" t="s">
        <v>160</v>
      </c>
      <c r="E16" s="69">
        <v>1</v>
      </c>
      <c r="F16" s="69">
        <v>1</v>
      </c>
      <c r="G16" s="10">
        <v>5</v>
      </c>
      <c r="H16" s="66">
        <f>F16*G16</f>
        <v>5</v>
      </c>
      <c r="I16" s="9"/>
    </row>
    <row r="17" spans="1:9" s="16" customFormat="1" ht="21.75" customHeight="1">
      <c r="A17" s="139"/>
      <c r="B17" s="139"/>
      <c r="C17" s="138"/>
      <c r="D17" s="25" t="s">
        <v>178</v>
      </c>
      <c r="E17" s="69">
        <v>1</v>
      </c>
      <c r="F17" s="69">
        <v>1</v>
      </c>
      <c r="G17" s="10">
        <v>5</v>
      </c>
      <c r="H17" s="66">
        <v>5</v>
      </c>
      <c r="I17" s="9"/>
    </row>
    <row r="18" spans="1:9" s="16" customFormat="1" ht="21.75" customHeight="1">
      <c r="A18" s="139"/>
      <c r="B18" s="139"/>
      <c r="C18" s="137" t="s">
        <v>96</v>
      </c>
      <c r="D18" s="25" t="s">
        <v>151</v>
      </c>
      <c r="E18" s="69">
        <v>1</v>
      </c>
      <c r="F18" s="69">
        <v>1</v>
      </c>
      <c r="G18" s="10">
        <v>10</v>
      </c>
      <c r="H18" s="66">
        <f>F18*G18</f>
        <v>10</v>
      </c>
      <c r="I18" s="13"/>
    </row>
    <row r="19" spans="1:9" s="16" customFormat="1" ht="21.75" customHeight="1">
      <c r="A19" s="139"/>
      <c r="B19" s="139"/>
      <c r="C19" s="138"/>
      <c r="D19" s="11" t="s">
        <v>152</v>
      </c>
      <c r="E19" s="69" t="s">
        <v>153</v>
      </c>
      <c r="F19" s="69">
        <v>0.87880000000000003</v>
      </c>
      <c r="G19" s="10">
        <v>10</v>
      </c>
      <c r="H19" s="66">
        <v>9.25</v>
      </c>
      <c r="I19" s="9"/>
    </row>
    <row r="20" spans="1:9" s="16" customFormat="1" ht="66" customHeight="1">
      <c r="A20" s="139"/>
      <c r="B20" s="139"/>
      <c r="C20" s="137" t="s">
        <v>97</v>
      </c>
      <c r="D20" s="24" t="s">
        <v>156</v>
      </c>
      <c r="E20" s="69" t="s">
        <v>158</v>
      </c>
      <c r="F20" s="69">
        <v>5.0099999999999999E-2</v>
      </c>
      <c r="G20" s="10">
        <v>10</v>
      </c>
      <c r="H20" s="66">
        <v>5.01</v>
      </c>
      <c r="I20" s="88" t="s">
        <v>204</v>
      </c>
    </row>
    <row r="21" spans="1:9" s="16" customFormat="1" ht="21.75" customHeight="1">
      <c r="A21" s="139"/>
      <c r="B21" s="138"/>
      <c r="C21" s="138"/>
      <c r="D21" s="24"/>
      <c r="E21" s="12"/>
      <c r="F21" s="9"/>
      <c r="G21" s="10"/>
      <c r="H21" s="66"/>
      <c r="I21" s="9"/>
    </row>
    <row r="22" spans="1:9" s="16" customFormat="1" ht="21.75" customHeight="1">
      <c r="A22" s="139"/>
      <c r="B22" s="137" t="s">
        <v>101</v>
      </c>
      <c r="C22" s="137" t="s">
        <v>98</v>
      </c>
      <c r="D22" s="24" t="s">
        <v>169</v>
      </c>
      <c r="E22" s="69" t="s">
        <v>166</v>
      </c>
      <c r="F22" s="27" t="s">
        <v>166</v>
      </c>
      <c r="G22" s="10">
        <v>5</v>
      </c>
      <c r="H22" s="66">
        <v>5</v>
      </c>
      <c r="I22" s="9"/>
    </row>
    <row r="23" spans="1:9" s="16" customFormat="1" ht="21.75" customHeight="1">
      <c r="A23" s="139"/>
      <c r="B23" s="139"/>
      <c r="C23" s="138"/>
      <c r="D23" s="25" t="s">
        <v>180</v>
      </c>
      <c r="E23" s="12" t="s">
        <v>166</v>
      </c>
      <c r="F23" s="67" t="s">
        <v>166</v>
      </c>
      <c r="G23" s="10">
        <v>5</v>
      </c>
      <c r="H23" s="66">
        <v>5</v>
      </c>
      <c r="I23" s="9"/>
    </row>
    <row r="24" spans="1:9" s="16" customFormat="1" ht="21.75" customHeight="1">
      <c r="A24" s="139"/>
      <c r="B24" s="139"/>
      <c r="C24" s="137" t="s">
        <v>91</v>
      </c>
      <c r="D24" s="25" t="s">
        <v>188</v>
      </c>
      <c r="E24" s="69" t="s">
        <v>166</v>
      </c>
      <c r="F24" s="27" t="s">
        <v>166</v>
      </c>
      <c r="G24" s="10">
        <v>5</v>
      </c>
      <c r="H24" s="66">
        <v>5</v>
      </c>
      <c r="I24" s="9"/>
    </row>
    <row r="25" spans="1:9" s="16" customFormat="1" ht="21.75" customHeight="1">
      <c r="A25" s="139"/>
      <c r="B25" s="139"/>
      <c r="C25" s="138"/>
      <c r="D25" s="25" t="s">
        <v>190</v>
      </c>
      <c r="E25" s="12" t="s">
        <v>191</v>
      </c>
      <c r="F25" s="67" t="s">
        <v>191</v>
      </c>
      <c r="G25" s="50">
        <v>5</v>
      </c>
      <c r="H25" s="66">
        <v>5</v>
      </c>
      <c r="I25" s="51"/>
    </row>
    <row r="26" spans="1:9" s="16" customFormat="1" ht="21.75" customHeight="1">
      <c r="A26" s="139"/>
      <c r="B26" s="139"/>
      <c r="C26" s="137" t="s">
        <v>92</v>
      </c>
      <c r="D26" s="11" t="s">
        <v>181</v>
      </c>
      <c r="E26" s="69" t="s">
        <v>182</v>
      </c>
      <c r="F26" s="27" t="s">
        <v>182</v>
      </c>
      <c r="G26" s="10">
        <v>5</v>
      </c>
      <c r="H26" s="66">
        <v>5</v>
      </c>
      <c r="I26" s="9"/>
    </row>
    <row r="27" spans="1:9" s="16" customFormat="1" ht="21.75" customHeight="1">
      <c r="A27" s="139"/>
      <c r="B27" s="139"/>
      <c r="C27" s="138"/>
      <c r="D27" s="11"/>
      <c r="E27" s="12"/>
      <c r="F27" s="26"/>
      <c r="G27" s="50"/>
      <c r="H27" s="66"/>
      <c r="I27" s="51"/>
    </row>
    <row r="28" spans="1:9" s="16" customFormat="1" ht="21.75" customHeight="1">
      <c r="A28" s="139"/>
      <c r="B28" s="139"/>
      <c r="C28" s="117" t="s">
        <v>99</v>
      </c>
      <c r="D28" s="24" t="s">
        <v>162</v>
      </c>
      <c r="E28" s="69" t="s">
        <v>165</v>
      </c>
      <c r="F28" s="77" t="s">
        <v>166</v>
      </c>
      <c r="G28" s="10">
        <v>5</v>
      </c>
      <c r="H28" s="66">
        <v>5</v>
      </c>
      <c r="I28" s="9"/>
    </row>
    <row r="29" spans="1:9" s="16" customFormat="1" ht="21.75" customHeight="1">
      <c r="A29" s="139"/>
      <c r="B29" s="138"/>
      <c r="C29" s="117"/>
      <c r="D29" s="24"/>
      <c r="E29" s="26"/>
      <c r="F29" s="12"/>
      <c r="G29" s="10"/>
      <c r="H29" s="66"/>
      <c r="I29" s="9"/>
    </row>
    <row r="30" spans="1:9" s="16" customFormat="1" ht="30" customHeight="1">
      <c r="A30" s="139"/>
      <c r="B30" s="117" t="s">
        <v>93</v>
      </c>
      <c r="C30" s="117" t="s">
        <v>62</v>
      </c>
      <c r="D30" s="24" t="s">
        <v>122</v>
      </c>
      <c r="E30" s="69" t="s">
        <v>195</v>
      </c>
      <c r="F30" s="70">
        <v>0.9</v>
      </c>
      <c r="G30" s="10">
        <v>10</v>
      </c>
      <c r="H30" s="66">
        <f>F30*G30</f>
        <v>9</v>
      </c>
      <c r="I30" s="88" t="s">
        <v>203</v>
      </c>
    </row>
    <row r="31" spans="1:9" s="16" customFormat="1" ht="30" customHeight="1">
      <c r="A31" s="139"/>
      <c r="B31" s="117"/>
      <c r="C31" s="117"/>
      <c r="D31" s="25"/>
      <c r="E31" s="12"/>
      <c r="F31" s="10"/>
      <c r="G31" s="10"/>
      <c r="H31" s="66"/>
      <c r="I31" s="9"/>
    </row>
    <row r="32" spans="1:9" s="17" customFormat="1" ht="21.75" customHeight="1">
      <c r="A32" s="134" t="s">
        <v>63</v>
      </c>
      <c r="B32" s="134"/>
      <c r="C32" s="134"/>
      <c r="D32" s="134"/>
      <c r="E32" s="134"/>
      <c r="F32" s="134"/>
      <c r="G32" s="21">
        <f>SUM(G14:G31)+G7</f>
        <v>100</v>
      </c>
      <c r="H32" s="53">
        <f>SUM(H14:H31)+I7</f>
        <v>92.88</v>
      </c>
      <c r="I32" s="28"/>
    </row>
    <row r="33" spans="1:9" ht="26.1" customHeight="1">
      <c r="A33" s="135" t="s">
        <v>200</v>
      </c>
      <c r="B33" s="135"/>
      <c r="C33" s="135"/>
      <c r="D33" s="136"/>
      <c r="E33" s="135"/>
      <c r="F33" s="135"/>
      <c r="G33" s="135"/>
      <c r="H33" s="135"/>
      <c r="I33" s="135"/>
    </row>
  </sheetData>
  <mergeCells count="35">
    <mergeCell ref="F12:I12"/>
    <mergeCell ref="B14:B21"/>
    <mergeCell ref="G5:G6"/>
    <mergeCell ref="H5:H6"/>
    <mergeCell ref="I5:I6"/>
    <mergeCell ref="B5:C6"/>
    <mergeCell ref="F11:I11"/>
    <mergeCell ref="A32:F32"/>
    <mergeCell ref="A33:I33"/>
    <mergeCell ref="B30:B31"/>
    <mergeCell ref="C14:C15"/>
    <mergeCell ref="C16:C17"/>
    <mergeCell ref="C18:C19"/>
    <mergeCell ref="C28:C29"/>
    <mergeCell ref="C30:C31"/>
    <mergeCell ref="A14:A31"/>
    <mergeCell ref="C22:C23"/>
    <mergeCell ref="B22:B29"/>
    <mergeCell ref="C24:C25"/>
    <mergeCell ref="C26:C27"/>
    <mergeCell ref="C20:C21"/>
    <mergeCell ref="A2:I2"/>
    <mergeCell ref="A3:B3"/>
    <mergeCell ref="C3:I3"/>
    <mergeCell ref="A4:B4"/>
    <mergeCell ref="C4:E4"/>
    <mergeCell ref="G4:I4"/>
    <mergeCell ref="A5:A10"/>
    <mergeCell ref="A11:A12"/>
    <mergeCell ref="B12:E12"/>
    <mergeCell ref="B7:C7"/>
    <mergeCell ref="B8:C8"/>
    <mergeCell ref="B9:C9"/>
    <mergeCell ref="B10:C10"/>
    <mergeCell ref="B11:E11"/>
  </mergeCells>
  <phoneticPr fontId="20" type="noConversion"/>
  <pageMargins left="0.74803149606299213" right="0.31496062992125984" top="0.51181102362204722" bottom="0.51181102362204722" header="0.35433070866141736" footer="0.27559055118110237"/>
  <pageSetup paperSize="9" scale="85" orientation="portrait" r:id="rId1"/>
  <headerFooter>
    <oddFooter>&amp;C&amp;10&amp;P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I33"/>
  <sheetViews>
    <sheetView tabSelected="1" topLeftCell="A19" workbookViewId="0">
      <selection activeCell="D10" sqref="A5:XFD10"/>
    </sheetView>
  </sheetViews>
  <sheetFormatPr defaultColWidth="8.75" defaultRowHeight="13.5"/>
  <cols>
    <col min="1" max="1" width="5.75" style="7" customWidth="1"/>
    <col min="2" max="2" width="6.375" style="7" customWidth="1"/>
    <col min="3" max="3" width="5.75" style="7" customWidth="1"/>
    <col min="4" max="4" width="17.125" style="18" customWidth="1"/>
    <col min="5" max="6" width="15.5" style="7" customWidth="1"/>
    <col min="7" max="7" width="6.125" style="19" customWidth="1"/>
    <col min="8" max="8" width="7.625" style="19" customWidth="1"/>
    <col min="9" max="9" width="14.875" style="19" customWidth="1"/>
    <col min="10" max="16384" width="8.75" style="7"/>
  </cols>
  <sheetData>
    <row r="1" spans="1:9" ht="21" customHeight="1">
      <c r="A1" s="20" t="s">
        <v>104</v>
      </c>
    </row>
    <row r="2" spans="1:9" ht="29.1" customHeight="1">
      <c r="A2" s="132" t="s">
        <v>64</v>
      </c>
      <c r="B2" s="132"/>
      <c r="C2" s="132"/>
      <c r="D2" s="133"/>
      <c r="E2" s="132"/>
      <c r="F2" s="132"/>
      <c r="G2" s="132"/>
      <c r="H2" s="132"/>
      <c r="I2" s="132"/>
    </row>
    <row r="3" spans="1:9" s="14" customFormat="1" ht="27" customHeight="1">
      <c r="A3" s="134" t="s">
        <v>65</v>
      </c>
      <c r="B3" s="134"/>
      <c r="C3" s="134" t="s">
        <v>127</v>
      </c>
      <c r="D3" s="134"/>
      <c r="E3" s="134"/>
      <c r="F3" s="134"/>
      <c r="G3" s="134"/>
      <c r="H3" s="134"/>
      <c r="I3" s="134"/>
    </row>
    <row r="4" spans="1:9" s="15" customFormat="1" ht="27" customHeight="1">
      <c r="A4" s="117" t="s">
        <v>66</v>
      </c>
      <c r="B4" s="117"/>
      <c r="C4" s="117" t="s">
        <v>119</v>
      </c>
      <c r="D4" s="117"/>
      <c r="E4" s="117"/>
      <c r="F4" s="58" t="s">
        <v>67</v>
      </c>
      <c r="G4" s="117" t="s">
        <v>120</v>
      </c>
      <c r="H4" s="117"/>
      <c r="I4" s="119"/>
    </row>
    <row r="5" spans="1:9" s="15" customFormat="1" ht="16.5" customHeight="1">
      <c r="A5" s="117" t="s">
        <v>68</v>
      </c>
      <c r="B5" s="119"/>
      <c r="C5" s="119"/>
      <c r="D5" s="58" t="s">
        <v>35</v>
      </c>
      <c r="E5" s="58" t="s">
        <v>69</v>
      </c>
      <c r="F5" s="58" t="s">
        <v>69</v>
      </c>
      <c r="G5" s="117" t="s">
        <v>37</v>
      </c>
      <c r="H5" s="117" t="s">
        <v>109</v>
      </c>
      <c r="I5" s="117" t="s">
        <v>39</v>
      </c>
    </row>
    <row r="6" spans="1:9" s="15" customFormat="1" ht="16.5" customHeight="1">
      <c r="A6" s="117"/>
      <c r="B6" s="119"/>
      <c r="C6" s="119"/>
      <c r="D6" s="58" t="s">
        <v>40</v>
      </c>
      <c r="E6" s="58" t="s">
        <v>40</v>
      </c>
      <c r="F6" s="58" t="s">
        <v>70</v>
      </c>
      <c r="G6" s="117"/>
      <c r="H6" s="117"/>
      <c r="I6" s="117"/>
    </row>
    <row r="7" spans="1:9" s="15" customFormat="1" ht="16.5" customHeight="1">
      <c r="A7" s="120"/>
      <c r="B7" s="119" t="s">
        <v>71</v>
      </c>
      <c r="C7" s="119"/>
      <c r="D7" s="22">
        <v>70</v>
      </c>
      <c r="E7" s="22">
        <v>70</v>
      </c>
      <c r="F7" s="64">
        <v>70</v>
      </c>
      <c r="G7" s="58">
        <v>10</v>
      </c>
      <c r="H7" s="46">
        <f>F7/E7</f>
        <v>1</v>
      </c>
      <c r="I7" s="47">
        <f>G7*H7</f>
        <v>10</v>
      </c>
    </row>
    <row r="8" spans="1:9" s="15" customFormat="1" ht="16.5" customHeight="1">
      <c r="A8" s="117"/>
      <c r="B8" s="119" t="s">
        <v>72</v>
      </c>
      <c r="C8" s="119"/>
      <c r="D8" s="22">
        <v>70</v>
      </c>
      <c r="E8" s="22">
        <v>70</v>
      </c>
      <c r="F8" s="64">
        <v>70</v>
      </c>
      <c r="G8" s="58"/>
      <c r="H8" s="58"/>
      <c r="I8" s="59"/>
    </row>
    <row r="9" spans="1:9" s="15" customFormat="1" ht="16.5" customHeight="1">
      <c r="A9" s="117"/>
      <c r="B9" s="131" t="s">
        <v>73</v>
      </c>
      <c r="C9" s="131"/>
      <c r="D9" s="22"/>
      <c r="E9" s="22"/>
      <c r="F9" s="64"/>
      <c r="G9" s="58"/>
      <c r="H9" s="58"/>
      <c r="I9" s="59"/>
    </row>
    <row r="10" spans="1:9" s="15" customFormat="1" ht="16.5" customHeight="1">
      <c r="A10" s="117"/>
      <c r="B10" s="131" t="s">
        <v>74</v>
      </c>
      <c r="C10" s="131"/>
      <c r="D10" s="59"/>
      <c r="E10" s="59"/>
      <c r="F10" s="59"/>
      <c r="G10" s="58"/>
      <c r="H10" s="58"/>
      <c r="I10" s="59"/>
    </row>
    <row r="11" spans="1:9" s="15" customFormat="1" ht="22.5" customHeight="1">
      <c r="A11" s="117" t="s">
        <v>43</v>
      </c>
      <c r="B11" s="117" t="s">
        <v>44</v>
      </c>
      <c r="C11" s="117"/>
      <c r="D11" s="117"/>
      <c r="E11" s="117"/>
      <c r="F11" s="117" t="s">
        <v>75</v>
      </c>
      <c r="G11" s="117"/>
      <c r="H11" s="117"/>
      <c r="I11" s="117"/>
    </row>
    <row r="12" spans="1:9" s="15" customFormat="1" ht="56.25" customHeight="1">
      <c r="A12" s="117"/>
      <c r="B12" s="109" t="s">
        <v>146</v>
      </c>
      <c r="C12" s="110"/>
      <c r="D12" s="110"/>
      <c r="E12" s="111"/>
      <c r="F12" s="109" t="s">
        <v>147</v>
      </c>
      <c r="G12" s="110"/>
      <c r="H12" s="110"/>
      <c r="I12" s="111"/>
    </row>
    <row r="13" spans="1:9" s="16" customFormat="1" ht="24">
      <c r="A13" s="44" t="s">
        <v>76</v>
      </c>
      <c r="B13" s="58" t="s">
        <v>77</v>
      </c>
      <c r="C13" s="58" t="s">
        <v>78</v>
      </c>
      <c r="D13" s="58" t="s">
        <v>49</v>
      </c>
      <c r="E13" s="58" t="s">
        <v>79</v>
      </c>
      <c r="F13" s="58" t="s">
        <v>51</v>
      </c>
      <c r="G13" s="58" t="s">
        <v>37</v>
      </c>
      <c r="H13" s="58" t="s">
        <v>39</v>
      </c>
      <c r="I13" s="58" t="s">
        <v>80</v>
      </c>
    </row>
    <row r="14" spans="1:9" s="16" customFormat="1" ht="75.75" customHeight="1">
      <c r="A14" s="137" t="s">
        <v>76</v>
      </c>
      <c r="B14" s="137" t="s">
        <v>100</v>
      </c>
      <c r="C14" s="117" t="s">
        <v>94</v>
      </c>
      <c r="D14" s="24" t="s">
        <v>172</v>
      </c>
      <c r="E14" s="68">
        <v>1</v>
      </c>
      <c r="F14" s="68">
        <v>0.85</v>
      </c>
      <c r="G14" s="58">
        <v>10</v>
      </c>
      <c r="H14" s="60">
        <f>F14*G14</f>
        <v>8.5</v>
      </c>
      <c r="I14" s="88" t="s">
        <v>201</v>
      </c>
    </row>
    <row r="15" spans="1:9" s="16" customFormat="1" ht="33" customHeight="1">
      <c r="A15" s="139"/>
      <c r="B15" s="139"/>
      <c r="C15" s="117"/>
      <c r="D15" s="25" t="s">
        <v>173</v>
      </c>
      <c r="E15" s="67" t="s">
        <v>153</v>
      </c>
      <c r="F15" s="27">
        <v>0.92</v>
      </c>
      <c r="G15" s="58">
        <v>10</v>
      </c>
      <c r="H15" s="66">
        <f>F15*G15</f>
        <v>9.2000000000000011</v>
      </c>
      <c r="I15" s="88" t="s">
        <v>202</v>
      </c>
    </row>
    <row r="16" spans="1:9" s="16" customFormat="1" ht="11.25" customHeight="1">
      <c r="A16" s="139"/>
      <c r="B16" s="139"/>
      <c r="C16" s="137" t="s">
        <v>95</v>
      </c>
      <c r="D16" s="24" t="s">
        <v>171</v>
      </c>
      <c r="E16" s="69">
        <v>1</v>
      </c>
      <c r="F16" s="69">
        <v>1</v>
      </c>
      <c r="G16" s="58">
        <v>10</v>
      </c>
      <c r="H16" s="60">
        <f>F16*G16</f>
        <v>10</v>
      </c>
      <c r="I16" s="59"/>
    </row>
    <row r="17" spans="1:9" s="16" customFormat="1" ht="11.25" customHeight="1">
      <c r="A17" s="139"/>
      <c r="B17" s="139"/>
      <c r="C17" s="138"/>
      <c r="D17" s="25"/>
      <c r="E17" s="12"/>
      <c r="F17" s="12"/>
      <c r="G17" s="58"/>
      <c r="H17" s="58"/>
      <c r="I17" s="59"/>
    </row>
    <row r="18" spans="1:9" s="16" customFormat="1" ht="11.25" customHeight="1">
      <c r="A18" s="139"/>
      <c r="B18" s="139"/>
      <c r="C18" s="137" t="s">
        <v>96</v>
      </c>
      <c r="D18" s="25" t="s">
        <v>121</v>
      </c>
      <c r="E18" s="69">
        <v>1</v>
      </c>
      <c r="F18" s="69">
        <v>1</v>
      </c>
      <c r="G18" s="58">
        <v>10</v>
      </c>
      <c r="H18" s="60">
        <f>F18*G18</f>
        <v>10</v>
      </c>
      <c r="I18" s="13"/>
    </row>
    <row r="19" spans="1:9" s="16" customFormat="1" ht="11.25" customHeight="1">
      <c r="A19" s="139"/>
      <c r="B19" s="139"/>
      <c r="C19" s="138"/>
      <c r="D19" s="11"/>
      <c r="E19" s="69"/>
      <c r="F19" s="69"/>
      <c r="G19" s="58"/>
      <c r="H19" s="60"/>
      <c r="I19" s="59"/>
    </row>
    <row r="20" spans="1:9" s="16" customFormat="1" ht="73.5" customHeight="1">
      <c r="A20" s="139"/>
      <c r="B20" s="139"/>
      <c r="C20" s="137" t="s">
        <v>97</v>
      </c>
      <c r="D20" s="24" t="s">
        <v>156</v>
      </c>
      <c r="E20" s="69" t="s">
        <v>184</v>
      </c>
      <c r="F20" s="69">
        <v>0.27710000000000001</v>
      </c>
      <c r="G20" s="58">
        <v>10</v>
      </c>
      <c r="H20" s="60">
        <v>7</v>
      </c>
      <c r="I20" s="88" t="s">
        <v>201</v>
      </c>
    </row>
    <row r="21" spans="1:9" s="16" customFormat="1" ht="15.75" customHeight="1">
      <c r="A21" s="139"/>
      <c r="B21" s="138"/>
      <c r="C21" s="138"/>
      <c r="D21" s="24"/>
      <c r="E21" s="12"/>
      <c r="F21" s="59"/>
      <c r="G21" s="58"/>
      <c r="H21" s="58"/>
      <c r="I21" s="59"/>
    </row>
    <row r="22" spans="1:9" s="16" customFormat="1" ht="15.75" customHeight="1">
      <c r="A22" s="139"/>
      <c r="B22" s="137" t="s">
        <v>101</v>
      </c>
      <c r="C22" s="137" t="s">
        <v>98</v>
      </c>
      <c r="D22" s="24" t="s">
        <v>170</v>
      </c>
      <c r="E22" s="69" t="s">
        <v>166</v>
      </c>
      <c r="F22" s="27" t="s">
        <v>166</v>
      </c>
      <c r="G22" s="58">
        <v>10</v>
      </c>
      <c r="H22" s="60">
        <v>10</v>
      </c>
      <c r="I22" s="59"/>
    </row>
    <row r="23" spans="1:9" s="16" customFormat="1" ht="15.75" customHeight="1">
      <c r="A23" s="139"/>
      <c r="B23" s="139"/>
      <c r="C23" s="138"/>
      <c r="D23" s="25"/>
      <c r="E23" s="12"/>
      <c r="F23" s="59"/>
      <c r="G23" s="58"/>
      <c r="H23" s="58"/>
      <c r="I23" s="59"/>
    </row>
    <row r="24" spans="1:9" s="16" customFormat="1" ht="15.75" customHeight="1">
      <c r="A24" s="139"/>
      <c r="B24" s="139"/>
      <c r="C24" s="137" t="s">
        <v>91</v>
      </c>
      <c r="D24" s="25" t="s">
        <v>174</v>
      </c>
      <c r="E24" s="69" t="s">
        <v>166</v>
      </c>
      <c r="F24" s="27" t="s">
        <v>166</v>
      </c>
      <c r="G24" s="58">
        <v>10</v>
      </c>
      <c r="H24" s="60">
        <v>10</v>
      </c>
      <c r="I24" s="59"/>
    </row>
    <row r="25" spans="1:9" s="16" customFormat="1" ht="15.75" customHeight="1">
      <c r="A25" s="139"/>
      <c r="B25" s="139"/>
      <c r="C25" s="138"/>
      <c r="D25" s="25"/>
      <c r="E25" s="12"/>
      <c r="F25" s="59"/>
      <c r="G25" s="58"/>
      <c r="H25" s="58"/>
      <c r="I25" s="59"/>
    </row>
    <row r="26" spans="1:9" s="16" customFormat="1" ht="15.75" customHeight="1">
      <c r="A26" s="139"/>
      <c r="B26" s="139"/>
      <c r="C26" s="137" t="s">
        <v>92</v>
      </c>
      <c r="D26" s="11" t="s">
        <v>163</v>
      </c>
      <c r="E26" s="69"/>
      <c r="F26" s="27"/>
      <c r="G26" s="58"/>
      <c r="H26" s="60"/>
      <c r="I26" s="59"/>
    </row>
    <row r="27" spans="1:9" s="16" customFormat="1" ht="15.75" customHeight="1">
      <c r="A27" s="139"/>
      <c r="B27" s="139"/>
      <c r="C27" s="138"/>
      <c r="D27" s="11"/>
      <c r="E27" s="12"/>
      <c r="F27" s="26"/>
      <c r="G27" s="58"/>
      <c r="H27" s="58"/>
      <c r="I27" s="59"/>
    </row>
    <row r="28" spans="1:9" s="16" customFormat="1" ht="15.75" customHeight="1">
      <c r="A28" s="139"/>
      <c r="B28" s="139"/>
      <c r="C28" s="117" t="s">
        <v>99</v>
      </c>
      <c r="D28" s="24" t="s">
        <v>175</v>
      </c>
      <c r="E28" s="69" t="s">
        <v>166</v>
      </c>
      <c r="F28" s="67" t="s">
        <v>166</v>
      </c>
      <c r="G28" s="58">
        <v>10</v>
      </c>
      <c r="H28" s="75">
        <v>10</v>
      </c>
      <c r="I28" s="59"/>
    </row>
    <row r="29" spans="1:9" s="16" customFormat="1" ht="15.75" customHeight="1">
      <c r="A29" s="139"/>
      <c r="B29" s="138"/>
      <c r="C29" s="117"/>
      <c r="D29" s="24"/>
      <c r="E29" s="26"/>
      <c r="F29" s="12"/>
      <c r="G29" s="58"/>
      <c r="H29" s="75"/>
      <c r="I29" s="59"/>
    </row>
    <row r="30" spans="1:9" s="16" customFormat="1" ht="41.25" customHeight="1">
      <c r="A30" s="139"/>
      <c r="B30" s="117" t="s">
        <v>93</v>
      </c>
      <c r="C30" s="117" t="s">
        <v>62</v>
      </c>
      <c r="D30" s="24" t="s">
        <v>122</v>
      </c>
      <c r="E30" s="69" t="s">
        <v>153</v>
      </c>
      <c r="F30" s="70">
        <v>0.94</v>
      </c>
      <c r="G30" s="58">
        <v>10</v>
      </c>
      <c r="H30" s="75">
        <v>9.89</v>
      </c>
      <c r="I30" s="88" t="s">
        <v>203</v>
      </c>
    </row>
    <row r="31" spans="1:9" s="16" customFormat="1" ht="18.75" customHeight="1">
      <c r="A31" s="139"/>
      <c r="B31" s="117"/>
      <c r="C31" s="117"/>
      <c r="D31" s="25"/>
      <c r="E31" s="12"/>
      <c r="F31" s="58"/>
      <c r="G31" s="58"/>
      <c r="H31" s="58"/>
      <c r="I31" s="59"/>
    </row>
    <row r="32" spans="1:9" s="17" customFormat="1" ht="18.75" customHeight="1">
      <c r="A32" s="134" t="s">
        <v>63</v>
      </c>
      <c r="B32" s="134"/>
      <c r="C32" s="134"/>
      <c r="D32" s="134"/>
      <c r="E32" s="134"/>
      <c r="F32" s="134"/>
      <c r="G32" s="61">
        <f>SUM(G14:G31)+G7</f>
        <v>100</v>
      </c>
      <c r="H32" s="53">
        <f>SUM(H14:H31)+I7</f>
        <v>94.59</v>
      </c>
      <c r="I32" s="28"/>
    </row>
    <row r="33" spans="1:9" ht="26.1" customHeight="1">
      <c r="A33" s="135" t="s">
        <v>200</v>
      </c>
      <c r="B33" s="135"/>
      <c r="C33" s="135"/>
      <c r="D33" s="136"/>
      <c r="E33" s="135"/>
      <c r="F33" s="135"/>
      <c r="G33" s="135"/>
      <c r="H33" s="135"/>
      <c r="I33" s="135"/>
    </row>
  </sheetData>
  <mergeCells count="35">
    <mergeCell ref="B30:B31"/>
    <mergeCell ref="C30:C31"/>
    <mergeCell ref="A32:F32"/>
    <mergeCell ref="A33:I33"/>
    <mergeCell ref="C20:C21"/>
    <mergeCell ref="B22:B29"/>
    <mergeCell ref="C22:C23"/>
    <mergeCell ref="C24:C25"/>
    <mergeCell ref="C26:C27"/>
    <mergeCell ref="C28:C29"/>
    <mergeCell ref="A14:A31"/>
    <mergeCell ref="B14:B21"/>
    <mergeCell ref="C14:C15"/>
    <mergeCell ref="C16:C17"/>
    <mergeCell ref="C18:C19"/>
    <mergeCell ref="A11:A12"/>
    <mergeCell ref="B11:E11"/>
    <mergeCell ref="F11:I11"/>
    <mergeCell ref="B12:E12"/>
    <mergeCell ref="F12:I12"/>
    <mergeCell ref="A5:A10"/>
    <mergeCell ref="B5:C6"/>
    <mergeCell ref="G5:G6"/>
    <mergeCell ref="H5:H6"/>
    <mergeCell ref="I5:I6"/>
    <mergeCell ref="B7:C7"/>
    <mergeCell ref="B8:C8"/>
    <mergeCell ref="B9:C9"/>
    <mergeCell ref="B10:C10"/>
    <mergeCell ref="A2:I2"/>
    <mergeCell ref="A3:B3"/>
    <mergeCell ref="C3:I3"/>
    <mergeCell ref="A4:B4"/>
    <mergeCell ref="C4:E4"/>
    <mergeCell ref="G4:I4"/>
  </mergeCells>
  <phoneticPr fontId="20" type="noConversion"/>
  <printOptions horizontalCentered="1"/>
  <pageMargins left="0.39370078740157483" right="0.39370078740157483" top="0.39370078740157483" bottom="0.39370078740157483" header="0.51181102362204722" footer="0.39370078740157483"/>
  <pageSetup paperSize="9" orientation="portrait" r:id="rId1"/>
  <headerFooter>
    <oddFooter>&amp;C&amp;10&amp;P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I33"/>
  <sheetViews>
    <sheetView topLeftCell="A7" workbookViewId="0">
      <selection activeCell="K29" sqref="K29"/>
    </sheetView>
  </sheetViews>
  <sheetFormatPr defaultColWidth="8.75" defaultRowHeight="13.5"/>
  <cols>
    <col min="1" max="1" width="5.75" style="7" customWidth="1"/>
    <col min="2" max="2" width="6.375" style="7" customWidth="1"/>
    <col min="3" max="3" width="7" style="7" customWidth="1"/>
    <col min="4" max="4" width="17.875" style="18" customWidth="1"/>
    <col min="5" max="5" width="13.5" style="7" customWidth="1"/>
    <col min="6" max="6" width="13.625" style="7" customWidth="1"/>
    <col min="7" max="7" width="6.125" style="19" customWidth="1"/>
    <col min="8" max="8" width="7.625" style="19" customWidth="1"/>
    <col min="9" max="9" width="15.125" style="19" customWidth="1"/>
    <col min="10" max="16384" width="8.75" style="7"/>
  </cols>
  <sheetData>
    <row r="1" spans="1:9" ht="21" customHeight="1">
      <c r="A1" s="20" t="s">
        <v>104</v>
      </c>
    </row>
    <row r="2" spans="1:9" ht="29.1" customHeight="1">
      <c r="A2" s="132" t="s">
        <v>64</v>
      </c>
      <c r="B2" s="132"/>
      <c r="C2" s="132"/>
      <c r="D2" s="133"/>
      <c r="E2" s="132"/>
      <c r="F2" s="132"/>
      <c r="G2" s="132"/>
      <c r="H2" s="132"/>
      <c r="I2" s="132"/>
    </row>
    <row r="3" spans="1:9" s="14" customFormat="1" ht="27" customHeight="1">
      <c r="A3" s="134" t="s">
        <v>65</v>
      </c>
      <c r="B3" s="134"/>
      <c r="C3" s="134" t="s">
        <v>124</v>
      </c>
      <c r="D3" s="134"/>
      <c r="E3" s="134"/>
      <c r="F3" s="134"/>
      <c r="G3" s="134"/>
      <c r="H3" s="134"/>
      <c r="I3" s="134"/>
    </row>
    <row r="4" spans="1:9" s="15" customFormat="1" ht="27" customHeight="1">
      <c r="A4" s="117" t="s">
        <v>66</v>
      </c>
      <c r="B4" s="117"/>
      <c r="C4" s="117" t="s">
        <v>119</v>
      </c>
      <c r="D4" s="117"/>
      <c r="E4" s="117"/>
      <c r="F4" s="58" t="s">
        <v>67</v>
      </c>
      <c r="G4" s="117" t="s">
        <v>120</v>
      </c>
      <c r="H4" s="117"/>
      <c r="I4" s="119"/>
    </row>
    <row r="5" spans="1:9" s="15" customFormat="1" ht="21.75" customHeight="1">
      <c r="A5" s="117" t="s">
        <v>68</v>
      </c>
      <c r="B5" s="119"/>
      <c r="C5" s="119"/>
      <c r="D5" s="58" t="s">
        <v>35</v>
      </c>
      <c r="E5" s="58" t="s">
        <v>69</v>
      </c>
      <c r="F5" s="58" t="s">
        <v>69</v>
      </c>
      <c r="G5" s="117" t="s">
        <v>37</v>
      </c>
      <c r="H5" s="117" t="s">
        <v>109</v>
      </c>
      <c r="I5" s="117" t="s">
        <v>39</v>
      </c>
    </row>
    <row r="6" spans="1:9" s="15" customFormat="1" ht="21.75" customHeight="1">
      <c r="A6" s="117"/>
      <c r="B6" s="119"/>
      <c r="C6" s="119"/>
      <c r="D6" s="58" t="s">
        <v>40</v>
      </c>
      <c r="E6" s="58" t="s">
        <v>40</v>
      </c>
      <c r="F6" s="58" t="s">
        <v>70</v>
      </c>
      <c r="G6" s="117"/>
      <c r="H6" s="117"/>
      <c r="I6" s="117"/>
    </row>
    <row r="7" spans="1:9" s="15" customFormat="1" ht="28.5" customHeight="1">
      <c r="A7" s="120"/>
      <c r="B7" s="119" t="s">
        <v>71</v>
      </c>
      <c r="C7" s="119"/>
      <c r="D7" s="22">
        <v>40.4</v>
      </c>
      <c r="E7" s="22">
        <f>E8+E9</f>
        <v>64.094037999999998</v>
      </c>
      <c r="F7" s="64">
        <f>F8+F9</f>
        <v>64.094037999999998</v>
      </c>
      <c r="G7" s="58">
        <v>10</v>
      </c>
      <c r="H7" s="46">
        <f>F7/E7</f>
        <v>1</v>
      </c>
      <c r="I7" s="47">
        <f>G7*H7</f>
        <v>10</v>
      </c>
    </row>
    <row r="8" spans="1:9" s="15" customFormat="1" ht="28.5" customHeight="1">
      <c r="A8" s="117"/>
      <c r="B8" s="119" t="s">
        <v>72</v>
      </c>
      <c r="C8" s="119"/>
      <c r="D8" s="22">
        <v>40.4</v>
      </c>
      <c r="E8" s="22">
        <v>48.558900000000001</v>
      </c>
      <c r="F8" s="64">
        <v>48.558900000000001</v>
      </c>
      <c r="G8" s="58"/>
      <c r="H8" s="58"/>
      <c r="I8" s="59"/>
    </row>
    <row r="9" spans="1:9" s="15" customFormat="1" ht="27.75" customHeight="1">
      <c r="A9" s="117"/>
      <c r="B9" s="131" t="s">
        <v>73</v>
      </c>
      <c r="C9" s="131"/>
      <c r="D9" s="22"/>
      <c r="E9" s="22">
        <v>15.535138</v>
      </c>
      <c r="F9" s="64">
        <v>15.535138</v>
      </c>
      <c r="G9" s="58"/>
      <c r="H9" s="58"/>
      <c r="I9" s="59"/>
    </row>
    <row r="10" spans="1:9" s="15" customFormat="1" ht="21" customHeight="1">
      <c r="A10" s="117"/>
      <c r="B10" s="131" t="s">
        <v>74</v>
      </c>
      <c r="C10" s="131"/>
      <c r="D10" s="59"/>
      <c r="E10" s="59"/>
      <c r="F10" s="59"/>
      <c r="G10" s="58"/>
      <c r="H10" s="58"/>
      <c r="I10" s="59"/>
    </row>
    <row r="11" spans="1:9" s="15" customFormat="1" ht="22.5" customHeight="1">
      <c r="A11" s="117" t="s">
        <v>43</v>
      </c>
      <c r="B11" s="117" t="s">
        <v>44</v>
      </c>
      <c r="C11" s="117"/>
      <c r="D11" s="117"/>
      <c r="E11" s="117"/>
      <c r="F11" s="117" t="s">
        <v>75</v>
      </c>
      <c r="G11" s="117"/>
      <c r="H11" s="117"/>
      <c r="I11" s="117"/>
    </row>
    <row r="12" spans="1:9" s="15" customFormat="1" ht="34.5" customHeight="1">
      <c r="A12" s="117"/>
      <c r="B12" s="109" t="s">
        <v>176</v>
      </c>
      <c r="C12" s="110"/>
      <c r="D12" s="110"/>
      <c r="E12" s="111"/>
      <c r="F12" s="121" t="s">
        <v>177</v>
      </c>
      <c r="G12" s="122"/>
      <c r="H12" s="122"/>
      <c r="I12" s="140"/>
    </row>
    <row r="13" spans="1:9" s="16" customFormat="1" ht="24">
      <c r="A13" s="44" t="s">
        <v>76</v>
      </c>
      <c r="B13" s="58" t="s">
        <v>77</v>
      </c>
      <c r="C13" s="58" t="s">
        <v>78</v>
      </c>
      <c r="D13" s="58" t="s">
        <v>49</v>
      </c>
      <c r="E13" s="58" t="s">
        <v>79</v>
      </c>
      <c r="F13" s="58" t="s">
        <v>51</v>
      </c>
      <c r="G13" s="58" t="s">
        <v>37</v>
      </c>
      <c r="H13" s="58" t="s">
        <v>39</v>
      </c>
      <c r="I13" s="58" t="s">
        <v>80</v>
      </c>
    </row>
    <row r="14" spans="1:9" s="16" customFormat="1" ht="23.25" customHeight="1">
      <c r="A14" s="137" t="s">
        <v>76</v>
      </c>
      <c r="B14" s="137" t="s">
        <v>100</v>
      </c>
      <c r="C14" s="117" t="s">
        <v>94</v>
      </c>
      <c r="D14" s="24" t="s">
        <v>186</v>
      </c>
      <c r="E14" s="68" t="s">
        <v>166</v>
      </c>
      <c r="F14" s="27" t="s">
        <v>166</v>
      </c>
      <c r="G14" s="58">
        <v>10</v>
      </c>
      <c r="H14" s="66">
        <v>10</v>
      </c>
      <c r="I14" s="59"/>
    </row>
    <row r="15" spans="1:9" s="16" customFormat="1" ht="23.25" customHeight="1">
      <c r="A15" s="139"/>
      <c r="B15" s="139"/>
      <c r="C15" s="117"/>
      <c r="D15" s="25" t="s">
        <v>189</v>
      </c>
      <c r="E15" s="27" t="s">
        <v>166</v>
      </c>
      <c r="F15" s="27" t="s">
        <v>166</v>
      </c>
      <c r="G15" s="58">
        <v>10</v>
      </c>
      <c r="H15" s="66">
        <v>10</v>
      </c>
      <c r="I15" s="59"/>
    </row>
    <row r="16" spans="1:9" s="16" customFormat="1" ht="19.5" customHeight="1">
      <c r="A16" s="139"/>
      <c r="B16" s="139"/>
      <c r="C16" s="137" t="s">
        <v>95</v>
      </c>
      <c r="D16" s="24" t="s">
        <v>193</v>
      </c>
      <c r="E16" s="69" t="s">
        <v>166</v>
      </c>
      <c r="F16" s="69" t="s">
        <v>166</v>
      </c>
      <c r="G16" s="58">
        <v>5</v>
      </c>
      <c r="H16" s="66">
        <v>5</v>
      </c>
      <c r="I16" s="59"/>
    </row>
    <row r="17" spans="1:9" s="16" customFormat="1" ht="19.5" customHeight="1">
      <c r="A17" s="139"/>
      <c r="B17" s="139"/>
      <c r="C17" s="138"/>
      <c r="D17" s="25" t="s">
        <v>192</v>
      </c>
      <c r="E17" s="69" t="s">
        <v>166</v>
      </c>
      <c r="F17" s="69" t="s">
        <v>166</v>
      </c>
      <c r="G17" s="58">
        <v>5</v>
      </c>
      <c r="H17" s="66">
        <v>5</v>
      </c>
      <c r="I17" s="59"/>
    </row>
    <row r="18" spans="1:9" s="16" customFormat="1" ht="19.5" customHeight="1">
      <c r="A18" s="139"/>
      <c r="B18" s="139"/>
      <c r="C18" s="137" t="s">
        <v>96</v>
      </c>
      <c r="D18" s="25" t="s">
        <v>187</v>
      </c>
      <c r="E18" s="69">
        <v>1</v>
      </c>
      <c r="F18" s="27">
        <v>1</v>
      </c>
      <c r="G18" s="58">
        <v>10</v>
      </c>
      <c r="H18" s="66">
        <f>F18*G18</f>
        <v>10</v>
      </c>
      <c r="I18" s="13"/>
    </row>
    <row r="19" spans="1:9" s="16" customFormat="1" ht="19.5" customHeight="1">
      <c r="A19" s="139"/>
      <c r="B19" s="139"/>
      <c r="C19" s="138"/>
      <c r="D19" s="11"/>
      <c r="E19" s="69"/>
      <c r="F19" s="27"/>
      <c r="G19" s="58"/>
      <c r="H19" s="66"/>
      <c r="I19" s="59"/>
    </row>
    <row r="20" spans="1:9" s="16" customFormat="1" ht="19.5" customHeight="1">
      <c r="A20" s="139"/>
      <c r="B20" s="139"/>
      <c r="C20" s="137" t="s">
        <v>97</v>
      </c>
      <c r="D20" s="24" t="s">
        <v>156</v>
      </c>
      <c r="E20" s="69" t="s">
        <v>158</v>
      </c>
      <c r="F20" s="27" t="s">
        <v>185</v>
      </c>
      <c r="G20" s="58">
        <v>10</v>
      </c>
      <c r="H20" s="66">
        <v>10</v>
      </c>
      <c r="I20" s="59"/>
    </row>
    <row r="21" spans="1:9" s="16" customFormat="1" ht="19.5" customHeight="1">
      <c r="A21" s="139"/>
      <c r="B21" s="138"/>
      <c r="C21" s="138"/>
      <c r="D21" s="24"/>
      <c r="E21" s="69"/>
      <c r="F21" s="27"/>
      <c r="G21" s="58"/>
      <c r="H21" s="66"/>
      <c r="I21" s="59"/>
    </row>
    <row r="22" spans="1:9" s="16" customFormat="1" ht="19.5" customHeight="1">
      <c r="A22" s="139"/>
      <c r="B22" s="137" t="s">
        <v>101</v>
      </c>
      <c r="C22" s="137" t="s">
        <v>98</v>
      </c>
      <c r="D22" s="25" t="s">
        <v>183</v>
      </c>
      <c r="E22" s="69" t="s">
        <v>166</v>
      </c>
      <c r="F22" s="27" t="s">
        <v>166</v>
      </c>
      <c r="G22" s="58">
        <v>10</v>
      </c>
      <c r="H22" s="66">
        <v>10</v>
      </c>
      <c r="I22" s="59"/>
    </row>
    <row r="23" spans="1:9" s="16" customFormat="1" ht="19.5" customHeight="1">
      <c r="A23" s="139"/>
      <c r="B23" s="139"/>
      <c r="C23" s="138"/>
      <c r="D23" s="25"/>
      <c r="E23" s="69"/>
      <c r="F23" s="27"/>
      <c r="G23" s="58"/>
      <c r="H23" s="66"/>
      <c r="I23" s="59"/>
    </row>
    <row r="24" spans="1:9" s="16" customFormat="1" ht="19.5" customHeight="1">
      <c r="A24" s="139"/>
      <c r="B24" s="139"/>
      <c r="C24" s="137" t="s">
        <v>91</v>
      </c>
      <c r="D24" s="25" t="s">
        <v>169</v>
      </c>
      <c r="E24" s="69" t="s">
        <v>166</v>
      </c>
      <c r="F24" s="27" t="s">
        <v>166</v>
      </c>
      <c r="G24" s="58">
        <v>10</v>
      </c>
      <c r="H24" s="66">
        <v>10</v>
      </c>
      <c r="I24" s="59"/>
    </row>
    <row r="25" spans="1:9" s="16" customFormat="1" ht="19.5" customHeight="1">
      <c r="A25" s="139"/>
      <c r="B25" s="139"/>
      <c r="C25" s="138"/>
      <c r="D25" s="25"/>
      <c r="E25" s="69"/>
      <c r="F25" s="72"/>
      <c r="G25" s="58"/>
      <c r="H25" s="66"/>
      <c r="I25" s="59"/>
    </row>
    <row r="26" spans="1:9" s="16" customFormat="1" ht="19.5" customHeight="1">
      <c r="A26" s="139"/>
      <c r="B26" s="139"/>
      <c r="C26" s="137" t="s">
        <v>92</v>
      </c>
      <c r="D26" s="11" t="s">
        <v>181</v>
      </c>
      <c r="E26" s="69" t="s">
        <v>182</v>
      </c>
      <c r="F26" s="27" t="s">
        <v>182</v>
      </c>
      <c r="G26" s="58">
        <v>10</v>
      </c>
      <c r="H26" s="66">
        <v>10</v>
      </c>
      <c r="I26" s="59"/>
    </row>
    <row r="27" spans="1:9" s="16" customFormat="1" ht="19.5" customHeight="1">
      <c r="A27" s="139"/>
      <c r="B27" s="139"/>
      <c r="C27" s="138"/>
      <c r="D27" s="11"/>
      <c r="E27" s="69"/>
      <c r="F27" s="74"/>
      <c r="G27" s="58"/>
      <c r="H27" s="66"/>
      <c r="I27" s="59"/>
    </row>
    <row r="28" spans="1:9" s="16" customFormat="1" ht="19.5" customHeight="1">
      <c r="A28" s="139"/>
      <c r="B28" s="139"/>
      <c r="C28" s="117" t="s">
        <v>99</v>
      </c>
      <c r="D28" s="24" t="s">
        <v>197</v>
      </c>
      <c r="E28" s="69"/>
      <c r="F28" s="72"/>
      <c r="G28" s="58"/>
      <c r="H28" s="66"/>
      <c r="I28" s="59"/>
    </row>
    <row r="29" spans="1:9" s="16" customFormat="1" ht="19.5" customHeight="1">
      <c r="A29" s="139"/>
      <c r="B29" s="138"/>
      <c r="C29" s="117"/>
      <c r="D29" s="24"/>
      <c r="E29" s="71"/>
      <c r="F29" s="73"/>
      <c r="G29" s="58"/>
      <c r="H29" s="66"/>
      <c r="I29" s="59"/>
    </row>
    <row r="30" spans="1:9" s="16" customFormat="1" ht="42.75" customHeight="1">
      <c r="A30" s="139"/>
      <c r="B30" s="117" t="s">
        <v>93</v>
      </c>
      <c r="C30" s="117" t="s">
        <v>62</v>
      </c>
      <c r="D30" s="24" t="s">
        <v>122</v>
      </c>
      <c r="E30" s="69" t="s">
        <v>195</v>
      </c>
      <c r="F30" s="27">
        <v>0.92</v>
      </c>
      <c r="G30" s="58">
        <v>10</v>
      </c>
      <c r="H30" s="66">
        <v>9.68</v>
      </c>
      <c r="I30" s="88" t="s">
        <v>203</v>
      </c>
    </row>
    <row r="31" spans="1:9" s="16" customFormat="1" ht="20.25" customHeight="1">
      <c r="A31" s="139"/>
      <c r="B31" s="117"/>
      <c r="C31" s="117"/>
      <c r="D31" s="25"/>
      <c r="E31" s="12"/>
      <c r="F31" s="58"/>
      <c r="G31" s="58"/>
      <c r="H31" s="58"/>
      <c r="I31" s="59"/>
    </row>
    <row r="32" spans="1:9" s="17" customFormat="1" ht="20.25" customHeight="1">
      <c r="A32" s="134" t="s">
        <v>63</v>
      </c>
      <c r="B32" s="134"/>
      <c r="C32" s="134"/>
      <c r="D32" s="134"/>
      <c r="E32" s="134"/>
      <c r="F32" s="134"/>
      <c r="G32" s="61">
        <f>SUM(G14:G31)+G7</f>
        <v>100</v>
      </c>
      <c r="H32" s="53">
        <f>SUM(H14:H31)+I7</f>
        <v>99.68</v>
      </c>
      <c r="I32" s="28"/>
    </row>
    <row r="33" spans="1:9" ht="26.1" customHeight="1">
      <c r="A33" s="135" t="s">
        <v>200</v>
      </c>
      <c r="B33" s="135"/>
      <c r="C33" s="135"/>
      <c r="D33" s="136"/>
      <c r="E33" s="135"/>
      <c r="F33" s="135"/>
      <c r="G33" s="135"/>
      <c r="H33" s="135"/>
      <c r="I33" s="135"/>
    </row>
  </sheetData>
  <mergeCells count="35">
    <mergeCell ref="B30:B31"/>
    <mergeCell ref="C30:C31"/>
    <mergeCell ref="A32:F32"/>
    <mergeCell ref="A33:I33"/>
    <mergeCell ref="C20:C21"/>
    <mergeCell ref="B22:B29"/>
    <mergeCell ref="C22:C23"/>
    <mergeCell ref="C24:C25"/>
    <mergeCell ref="C26:C27"/>
    <mergeCell ref="C28:C29"/>
    <mergeCell ref="A14:A31"/>
    <mergeCell ref="B14:B21"/>
    <mergeCell ref="C14:C15"/>
    <mergeCell ref="C16:C17"/>
    <mergeCell ref="C18:C19"/>
    <mergeCell ref="A11:A12"/>
    <mergeCell ref="B11:E11"/>
    <mergeCell ref="F11:I11"/>
    <mergeCell ref="B12:E12"/>
    <mergeCell ref="F12:I12"/>
    <mergeCell ref="A5:A10"/>
    <mergeCell ref="B5:C6"/>
    <mergeCell ref="G5:G6"/>
    <mergeCell ref="H5:H6"/>
    <mergeCell ref="I5:I6"/>
    <mergeCell ref="B7:C7"/>
    <mergeCell ref="B8:C8"/>
    <mergeCell ref="B9:C9"/>
    <mergeCell ref="B10:C10"/>
    <mergeCell ref="A2:I2"/>
    <mergeCell ref="A3:B3"/>
    <mergeCell ref="C3:I3"/>
    <mergeCell ref="A4:B4"/>
    <mergeCell ref="C4:E4"/>
    <mergeCell ref="G4:I4"/>
  </mergeCells>
  <phoneticPr fontId="20" type="noConversion"/>
  <pageMargins left="0.74803149606299213" right="0.31496062992125984" top="0.51181102362204722" bottom="0.51181102362204722" header="0.35433070866141736" footer="0.27559055118110237"/>
  <pageSetup paperSize="9" orientation="portrait" r:id="rId1"/>
  <headerFoot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1.基础数据表</vt:lpstr>
      <vt:lpstr>2.整体支出绩效自评表</vt:lpstr>
      <vt:lpstr>3.业务工作专项资金自评表</vt:lpstr>
      <vt:lpstr>3.业务工作专项资金自评表 (1)</vt:lpstr>
      <vt:lpstr>3.业务工作专项资金自评表 (2)</vt:lpstr>
      <vt:lpstr>'1.基础数据表'!Print_Area</vt:lpstr>
      <vt:lpstr>'2.整体支出绩效自评表'!Print_Titles</vt:lpstr>
      <vt:lpstr>'3.业务工作专项资金自评表'!Print_Titles</vt:lpstr>
      <vt:lpstr>'3.业务工作专项资金自评表 (1)'!Print_Titles</vt:lpstr>
      <vt:lpstr>'3.业务工作专项资金自评表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2020-08-21T07:23:16Z</cp:lastPrinted>
  <dcterms:created xsi:type="dcterms:W3CDTF">2020-05-03T17:11:00Z</dcterms:created>
  <dcterms:modified xsi:type="dcterms:W3CDTF">2020-08-21T07:31:19Z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